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OVA CÃMARA\DOCUMENTOS FINAIS\PORTAL\"/>
    </mc:Choice>
  </mc:AlternateContent>
  <bookViews>
    <workbookView xWindow="-120" yWindow="-120" windowWidth="20730" windowHeight="11040" tabRatio="867" activeTab="2"/>
  </bookViews>
  <sheets>
    <sheet name="Planilha Deson + M Cálculo" sheetId="4" r:id="rId1"/>
    <sheet name="Planilha Onerada+ M Cálculo" sheetId="13" state="hidden" r:id="rId2"/>
    <sheet name="CFF Desonerado" sheetId="5" r:id="rId3"/>
    <sheet name="BDI DESON" sheetId="6" r:id="rId4"/>
    <sheet name="BDI ONERADO" sheetId="14" r:id="rId5"/>
    <sheet name="COMP Portas Madeira" sheetId="10" r:id="rId6"/>
    <sheet name="COMP Ferragem Especial" sheetId="11" r:id="rId7"/>
  </sheets>
  <externalReferences>
    <externalReference r:id="rId8"/>
  </externalReferences>
  <definedNames>
    <definedName name="__xlnm.Print_Area_5" localSheetId="3">#REF!</definedName>
    <definedName name="__xlnm.Print_Area_5" localSheetId="4">#REF!</definedName>
    <definedName name="__xlnm.Print_Area_5">#REF!</definedName>
    <definedName name="__xlnm.Print_Area_6" localSheetId="3">#REF!</definedName>
    <definedName name="__xlnm.Print_Area_6" localSheetId="4">#REF!</definedName>
    <definedName name="__xlnm.Print_Area_6">#REF!</definedName>
    <definedName name="_xlnm._FilterDatabase" localSheetId="2" hidden="1">'CFF Desonerado'!$B$8:$B$103</definedName>
    <definedName name="_xlnm._FilterDatabase" localSheetId="0" hidden="1">'Planilha Deson + M Cálculo'!$C$1:$C$412</definedName>
    <definedName name="_xlnm._FilterDatabase" localSheetId="1" hidden="1">'Planilha Onerada+ M Cálculo'!$A$1:$C$412</definedName>
    <definedName name="_xlnm.Print_Area" localSheetId="2">'CFF Desonerado'!$C$1:$DY$105</definedName>
    <definedName name="_xlnm.Print_Area" localSheetId="0">'Planilha Deson + M Cálculo'!$A$1:$J$411</definedName>
    <definedName name="_xlnm.Print_Area" localSheetId="1">'Planilha Onerada+ M Cálculo'!$A$1:$J$411</definedName>
    <definedName name="Comp.export">#REF!</definedName>
    <definedName name="COMPOSIÇÃO">#REF!</definedName>
    <definedName name="FiltroComp" localSheetId="3">#REF!</definedName>
    <definedName name="FiltroComp" localSheetId="4">#REF!</definedName>
    <definedName name="FiltroComp">#REF!</definedName>
    <definedName name="_xlnm.Print_Titles" localSheetId="2">'CFF Desonerado'!$C:$H,'CFF Desonerado'!$1:$6</definedName>
    <definedName name="_xlnm.Print_Titles" localSheetId="0">'Planilha Deson + M Cálculo'!$1:$6</definedName>
    <definedName name="_xlnm.Print_Titles" localSheetId="1">'Planilha Onerada+ M Cálculo'!$1:$6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7" i="13" l="1"/>
  <c r="H376" i="13"/>
  <c r="H363" i="13"/>
  <c r="H364" i="13"/>
  <c r="H365" i="13"/>
  <c r="H366" i="13"/>
  <c r="I366" i="13" s="1"/>
  <c r="H367" i="13"/>
  <c r="H368" i="13"/>
  <c r="H369" i="13"/>
  <c r="H370" i="13"/>
  <c r="I370" i="13" s="1"/>
  <c r="H371" i="13"/>
  <c r="H372" i="13"/>
  <c r="H373" i="13"/>
  <c r="H362" i="13"/>
  <c r="H344" i="13"/>
  <c r="H345" i="13"/>
  <c r="H346" i="13"/>
  <c r="H347" i="13"/>
  <c r="I347" i="13" s="1"/>
  <c r="H348" i="13"/>
  <c r="H349" i="13"/>
  <c r="H350" i="13"/>
  <c r="I350" i="13" s="1"/>
  <c r="H351" i="13"/>
  <c r="I351" i="13" s="1"/>
  <c r="H352" i="13"/>
  <c r="H353" i="13"/>
  <c r="H354" i="13"/>
  <c r="I354" i="13" s="1"/>
  <c r="H355" i="13"/>
  <c r="I355" i="13" s="1"/>
  <c r="H356" i="13"/>
  <c r="H357" i="13"/>
  <c r="H358" i="13"/>
  <c r="I358" i="13" s="1"/>
  <c r="H359" i="13"/>
  <c r="H343" i="13"/>
  <c r="H336" i="13"/>
  <c r="H337" i="13"/>
  <c r="H338" i="13"/>
  <c r="H339" i="13"/>
  <c r="I339" i="13" s="1"/>
  <c r="H340" i="13"/>
  <c r="H335" i="13"/>
  <c r="H319" i="13"/>
  <c r="H320" i="13"/>
  <c r="H321" i="13"/>
  <c r="H322" i="13"/>
  <c r="I322" i="13" s="1"/>
  <c r="H323" i="13"/>
  <c r="H324" i="13"/>
  <c r="H325" i="13"/>
  <c r="H326" i="13"/>
  <c r="H327" i="13"/>
  <c r="H328" i="13"/>
  <c r="H329" i="13"/>
  <c r="H330" i="13"/>
  <c r="I330" i="13" s="1"/>
  <c r="H331" i="13"/>
  <c r="H332" i="13"/>
  <c r="H318" i="13"/>
  <c r="H312" i="13"/>
  <c r="H313" i="13"/>
  <c r="H314" i="13"/>
  <c r="H315" i="13"/>
  <c r="I315" i="13" s="1"/>
  <c r="H311" i="13"/>
  <c r="H304" i="13"/>
  <c r="H305" i="13"/>
  <c r="H306" i="13"/>
  <c r="H307" i="13"/>
  <c r="I307" i="13" s="1"/>
  <c r="H308" i="13"/>
  <c r="H303" i="13"/>
  <c r="H290" i="13"/>
  <c r="H291" i="13"/>
  <c r="H292" i="13"/>
  <c r="H293" i="13"/>
  <c r="I293" i="13" s="1"/>
  <c r="H294" i="13"/>
  <c r="H295" i="13"/>
  <c r="H296" i="13"/>
  <c r="H297" i="13"/>
  <c r="I297" i="13" s="1"/>
  <c r="H298" i="13"/>
  <c r="H299" i="13"/>
  <c r="H300" i="13"/>
  <c r="H289" i="13"/>
  <c r="H288" i="13"/>
  <c r="H287" i="13"/>
  <c r="H286" i="13"/>
  <c r="H283" i="13"/>
  <c r="H282" i="13"/>
  <c r="H281" i="13"/>
  <c r="H280" i="13"/>
  <c r="H276" i="13"/>
  <c r="H277" i="13"/>
  <c r="H275" i="13"/>
  <c r="H272" i="13"/>
  <c r="H263" i="13"/>
  <c r="H264" i="13"/>
  <c r="H265" i="13"/>
  <c r="H266" i="13"/>
  <c r="I266" i="13" s="1"/>
  <c r="H267" i="13"/>
  <c r="H268" i="13"/>
  <c r="H269" i="13"/>
  <c r="H262" i="13"/>
  <c r="I262" i="13" s="1"/>
  <c r="H255" i="13"/>
  <c r="H256" i="13"/>
  <c r="H257" i="13"/>
  <c r="H258" i="13"/>
  <c r="I258" i="13" s="1"/>
  <c r="H259" i="13"/>
  <c r="H254" i="13"/>
  <c r="H245" i="13"/>
  <c r="H246" i="13"/>
  <c r="H247" i="13"/>
  <c r="H248" i="13"/>
  <c r="I248" i="13" s="1"/>
  <c r="H249" i="13"/>
  <c r="H250" i="13"/>
  <c r="H251" i="13"/>
  <c r="H244" i="13"/>
  <c r="H237" i="13"/>
  <c r="H238" i="13"/>
  <c r="H239" i="13"/>
  <c r="I239" i="13" s="1"/>
  <c r="H240" i="13"/>
  <c r="I240" i="13" s="1"/>
  <c r="H241" i="13"/>
  <c r="H236" i="13"/>
  <c r="I236" i="13" s="1"/>
  <c r="H233" i="13"/>
  <c r="H169" i="13"/>
  <c r="H170" i="13"/>
  <c r="H171" i="13"/>
  <c r="H172" i="13"/>
  <c r="I172" i="13" s="1"/>
  <c r="H173" i="13"/>
  <c r="H174" i="13"/>
  <c r="H175" i="13"/>
  <c r="H176" i="13"/>
  <c r="I176" i="13" s="1"/>
  <c r="H177" i="13"/>
  <c r="H178" i="13"/>
  <c r="H179" i="13"/>
  <c r="H180" i="13"/>
  <c r="I180" i="13" s="1"/>
  <c r="H181" i="13"/>
  <c r="H182" i="13"/>
  <c r="H183" i="13"/>
  <c r="H184" i="13"/>
  <c r="I184" i="13" s="1"/>
  <c r="H185" i="13"/>
  <c r="H186" i="13"/>
  <c r="H187" i="13"/>
  <c r="H188" i="13"/>
  <c r="I188" i="13" s="1"/>
  <c r="H189" i="13"/>
  <c r="H190" i="13"/>
  <c r="H191" i="13"/>
  <c r="H192" i="13"/>
  <c r="I192" i="13" s="1"/>
  <c r="H193" i="13"/>
  <c r="H194" i="13"/>
  <c r="H195" i="13"/>
  <c r="H196" i="13"/>
  <c r="I196" i="13" s="1"/>
  <c r="H197" i="13"/>
  <c r="H198" i="13"/>
  <c r="H199" i="13"/>
  <c r="H200" i="13"/>
  <c r="I200" i="13" s="1"/>
  <c r="H201" i="13"/>
  <c r="H202" i="13"/>
  <c r="H203" i="13"/>
  <c r="H204" i="13"/>
  <c r="I204" i="13" s="1"/>
  <c r="H205" i="13"/>
  <c r="H206" i="13"/>
  <c r="H207" i="13"/>
  <c r="H208" i="13"/>
  <c r="I208" i="13" s="1"/>
  <c r="H209" i="13"/>
  <c r="H210" i="13"/>
  <c r="H211" i="13"/>
  <c r="H212" i="13"/>
  <c r="I212" i="13" s="1"/>
  <c r="H213" i="13"/>
  <c r="H214" i="13"/>
  <c r="H215" i="13"/>
  <c r="H216" i="13"/>
  <c r="I216" i="13" s="1"/>
  <c r="H217" i="13"/>
  <c r="H218" i="13"/>
  <c r="H219" i="13"/>
  <c r="H220" i="13"/>
  <c r="I220" i="13" s="1"/>
  <c r="H221" i="13"/>
  <c r="H222" i="13"/>
  <c r="H223" i="13"/>
  <c r="H224" i="13"/>
  <c r="I224" i="13" s="1"/>
  <c r="H225" i="13"/>
  <c r="H226" i="13"/>
  <c r="H227" i="13"/>
  <c r="H228" i="13"/>
  <c r="I228" i="13" s="1"/>
  <c r="H229" i="13"/>
  <c r="H230" i="13"/>
  <c r="H168" i="13"/>
  <c r="H156" i="13"/>
  <c r="H157" i="13"/>
  <c r="H158" i="13"/>
  <c r="H159" i="13"/>
  <c r="H160" i="13"/>
  <c r="H161" i="13"/>
  <c r="H162" i="13"/>
  <c r="H163" i="13"/>
  <c r="I163" i="13" s="1"/>
  <c r="H164" i="13"/>
  <c r="H165" i="13"/>
  <c r="H155" i="13"/>
  <c r="H134" i="13"/>
  <c r="H135" i="13"/>
  <c r="H136" i="13"/>
  <c r="H137" i="13"/>
  <c r="I137" i="13" s="1"/>
  <c r="H138" i="13"/>
  <c r="H139" i="13"/>
  <c r="H140" i="13"/>
  <c r="H141" i="13"/>
  <c r="I141" i="13" s="1"/>
  <c r="H142" i="13"/>
  <c r="H143" i="13"/>
  <c r="H144" i="13"/>
  <c r="H145" i="13"/>
  <c r="I145" i="13" s="1"/>
  <c r="H146" i="13"/>
  <c r="H147" i="13"/>
  <c r="H148" i="13"/>
  <c r="H149" i="13"/>
  <c r="I149" i="13" s="1"/>
  <c r="H150" i="13"/>
  <c r="H151" i="13"/>
  <c r="H152" i="13"/>
  <c r="H133" i="13"/>
  <c r="H86" i="13"/>
  <c r="H87" i="13"/>
  <c r="H88" i="13"/>
  <c r="H89" i="13"/>
  <c r="I89" i="13" s="1"/>
  <c r="H90" i="13"/>
  <c r="H91" i="13"/>
  <c r="H92" i="13"/>
  <c r="H93" i="13"/>
  <c r="I93" i="13" s="1"/>
  <c r="H94" i="13"/>
  <c r="H95" i="13"/>
  <c r="H96" i="13"/>
  <c r="H97" i="13"/>
  <c r="H98" i="13"/>
  <c r="H99" i="13"/>
  <c r="H100" i="13"/>
  <c r="H101" i="13"/>
  <c r="I101" i="13" s="1"/>
  <c r="H102" i="13"/>
  <c r="H103" i="13"/>
  <c r="H104" i="13"/>
  <c r="H105" i="13"/>
  <c r="I105" i="13" s="1"/>
  <c r="H106" i="13"/>
  <c r="H107" i="13"/>
  <c r="H108" i="13"/>
  <c r="H109" i="13"/>
  <c r="I109" i="13" s="1"/>
  <c r="H110" i="13"/>
  <c r="H111" i="13"/>
  <c r="H112" i="13"/>
  <c r="H113" i="13"/>
  <c r="H114" i="13"/>
  <c r="H115" i="13"/>
  <c r="H116" i="13"/>
  <c r="H117" i="13"/>
  <c r="I117" i="13" s="1"/>
  <c r="H118" i="13"/>
  <c r="H119" i="13"/>
  <c r="H120" i="13"/>
  <c r="H121" i="13"/>
  <c r="I121" i="13" s="1"/>
  <c r="H122" i="13"/>
  <c r="H123" i="13"/>
  <c r="H124" i="13"/>
  <c r="H125" i="13"/>
  <c r="H126" i="13"/>
  <c r="H127" i="13"/>
  <c r="H128" i="13"/>
  <c r="H129" i="13"/>
  <c r="I129" i="13" s="1"/>
  <c r="H130" i="13"/>
  <c r="H85" i="13"/>
  <c r="H66" i="13"/>
  <c r="H67" i="13"/>
  <c r="H68" i="13"/>
  <c r="H69" i="13"/>
  <c r="I69" i="13" s="1"/>
  <c r="H70" i="13"/>
  <c r="H71" i="13"/>
  <c r="H72" i="13"/>
  <c r="H73" i="13"/>
  <c r="I73" i="13" s="1"/>
  <c r="H74" i="13"/>
  <c r="H75" i="13"/>
  <c r="H76" i="13"/>
  <c r="H77" i="13"/>
  <c r="H78" i="13"/>
  <c r="H79" i="13"/>
  <c r="H80" i="13"/>
  <c r="H81" i="13"/>
  <c r="H82" i="13"/>
  <c r="H65" i="13"/>
  <c r="H49" i="13"/>
  <c r="H50" i="13"/>
  <c r="H51" i="13"/>
  <c r="H52" i="13"/>
  <c r="H53" i="13"/>
  <c r="H54" i="13"/>
  <c r="H55" i="13"/>
  <c r="I55" i="13" s="1"/>
  <c r="H56" i="13"/>
  <c r="I56" i="13" s="1"/>
  <c r="H57" i="13"/>
  <c r="H58" i="13"/>
  <c r="H59" i="13"/>
  <c r="H60" i="13"/>
  <c r="I60" i="13" s="1"/>
  <c r="H61" i="13"/>
  <c r="H62" i="13"/>
  <c r="H48" i="13"/>
  <c r="H47" i="13"/>
  <c r="H43" i="13"/>
  <c r="H44" i="13"/>
  <c r="H42" i="13"/>
  <c r="H39" i="13"/>
  <c r="H36" i="13"/>
  <c r="H35" i="13"/>
  <c r="H34" i="13"/>
  <c r="H31" i="13"/>
  <c r="H30" i="13"/>
  <c r="H19" i="13"/>
  <c r="H20" i="13"/>
  <c r="H21" i="13"/>
  <c r="H22" i="13"/>
  <c r="H23" i="13"/>
  <c r="H24" i="13"/>
  <c r="H25" i="13"/>
  <c r="H26" i="13"/>
  <c r="I26" i="13" s="1"/>
  <c r="H27" i="13"/>
  <c r="H18" i="13"/>
  <c r="H17" i="13"/>
  <c r="H9" i="13"/>
  <c r="I9" i="13" s="1"/>
  <c r="H10" i="13"/>
  <c r="H11" i="13"/>
  <c r="H12" i="13"/>
  <c r="I12" i="13" s="1"/>
  <c r="H13" i="13"/>
  <c r="H14" i="13"/>
  <c r="H8" i="13"/>
  <c r="H377" i="4"/>
  <c r="H376" i="4"/>
  <c r="H363" i="4"/>
  <c r="H364" i="4"/>
  <c r="H365" i="4"/>
  <c r="H366" i="4"/>
  <c r="H367" i="4"/>
  <c r="H368" i="4"/>
  <c r="H369" i="4"/>
  <c r="H370" i="4"/>
  <c r="H371" i="4"/>
  <c r="H372" i="4"/>
  <c r="H373" i="4"/>
  <c r="H362" i="4"/>
  <c r="H344" i="4"/>
  <c r="H345" i="4"/>
  <c r="H346" i="4"/>
  <c r="H347" i="4"/>
  <c r="H348" i="4"/>
  <c r="H349" i="4"/>
  <c r="H350" i="4"/>
  <c r="H351" i="4"/>
  <c r="H352" i="4"/>
  <c r="H353" i="4"/>
  <c r="H354" i="4"/>
  <c r="H355" i="4"/>
  <c r="H356" i="4"/>
  <c r="H357" i="4"/>
  <c r="H358" i="4"/>
  <c r="H359" i="4"/>
  <c r="H343" i="4"/>
  <c r="H336" i="4"/>
  <c r="H337" i="4"/>
  <c r="H338" i="4"/>
  <c r="H339" i="4"/>
  <c r="H340" i="4"/>
  <c r="H335" i="4"/>
  <c r="H319" i="4"/>
  <c r="H320" i="4"/>
  <c r="H321" i="4"/>
  <c r="H322" i="4"/>
  <c r="H323" i="4"/>
  <c r="H324" i="4"/>
  <c r="H325" i="4"/>
  <c r="H326" i="4"/>
  <c r="H327" i="4"/>
  <c r="H328" i="4"/>
  <c r="H329" i="4"/>
  <c r="H330" i="4"/>
  <c r="H331" i="4"/>
  <c r="H332" i="4"/>
  <c r="H318" i="4"/>
  <c r="H312" i="4"/>
  <c r="H313" i="4"/>
  <c r="H314" i="4"/>
  <c r="H315" i="4"/>
  <c r="H311" i="4"/>
  <c r="H304" i="4"/>
  <c r="H305" i="4"/>
  <c r="H306" i="4"/>
  <c r="H307" i="4"/>
  <c r="H308" i="4"/>
  <c r="H303" i="4"/>
  <c r="H287" i="4"/>
  <c r="H288" i="4"/>
  <c r="H289" i="4"/>
  <c r="H290" i="4"/>
  <c r="H291" i="4"/>
  <c r="H292" i="4"/>
  <c r="H293" i="4"/>
  <c r="H294" i="4"/>
  <c r="H295" i="4"/>
  <c r="H296" i="4"/>
  <c r="H297" i="4"/>
  <c r="H298" i="4"/>
  <c r="H299" i="4"/>
  <c r="H300" i="4"/>
  <c r="H286" i="4"/>
  <c r="H281" i="4"/>
  <c r="H282" i="4"/>
  <c r="H283" i="4"/>
  <c r="H280" i="4"/>
  <c r="H276" i="4"/>
  <c r="H277" i="4"/>
  <c r="H275" i="4"/>
  <c r="H272" i="4"/>
  <c r="H263" i="4"/>
  <c r="H264" i="4"/>
  <c r="H265" i="4"/>
  <c r="H266" i="4"/>
  <c r="H267" i="4"/>
  <c r="H268" i="4"/>
  <c r="H269" i="4"/>
  <c r="H262" i="4"/>
  <c r="H255" i="4"/>
  <c r="H256" i="4"/>
  <c r="H257" i="4"/>
  <c r="H258" i="4"/>
  <c r="H259" i="4"/>
  <c r="H254" i="4"/>
  <c r="H245" i="4"/>
  <c r="H246" i="4"/>
  <c r="H247" i="4"/>
  <c r="H248" i="4"/>
  <c r="H249" i="4"/>
  <c r="H250" i="4"/>
  <c r="H251" i="4"/>
  <c r="H244" i="4"/>
  <c r="H237" i="4"/>
  <c r="H238" i="4"/>
  <c r="H239" i="4"/>
  <c r="H240" i="4"/>
  <c r="H241" i="4"/>
  <c r="H236" i="4"/>
  <c r="H233"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168" i="4"/>
  <c r="H156" i="4"/>
  <c r="H157" i="4"/>
  <c r="H158" i="4"/>
  <c r="H159" i="4"/>
  <c r="H160" i="4"/>
  <c r="H161" i="4"/>
  <c r="H162" i="4"/>
  <c r="H163" i="4"/>
  <c r="H164" i="4"/>
  <c r="H165" i="4"/>
  <c r="H155" i="4"/>
  <c r="H134" i="4"/>
  <c r="H135" i="4"/>
  <c r="H136" i="4"/>
  <c r="H137" i="4"/>
  <c r="H138" i="4"/>
  <c r="H139" i="4"/>
  <c r="H140" i="4"/>
  <c r="H141" i="4"/>
  <c r="H142" i="4"/>
  <c r="H143" i="4"/>
  <c r="H144" i="4"/>
  <c r="H145" i="4"/>
  <c r="H146" i="4"/>
  <c r="H147" i="4"/>
  <c r="H148" i="4"/>
  <c r="H149" i="4"/>
  <c r="H150" i="4"/>
  <c r="H151" i="4"/>
  <c r="H152" i="4"/>
  <c r="H133"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85" i="4"/>
  <c r="H66" i="4"/>
  <c r="H67" i="4"/>
  <c r="H68" i="4"/>
  <c r="H69" i="4"/>
  <c r="H70" i="4"/>
  <c r="H71" i="4"/>
  <c r="H72" i="4"/>
  <c r="H73" i="4"/>
  <c r="H74" i="4"/>
  <c r="H75" i="4"/>
  <c r="H76" i="4"/>
  <c r="H77" i="4"/>
  <c r="H78" i="4"/>
  <c r="H79" i="4"/>
  <c r="H80" i="4"/>
  <c r="H81" i="4"/>
  <c r="H82" i="4"/>
  <c r="H65" i="4"/>
  <c r="H48" i="4"/>
  <c r="H49" i="4"/>
  <c r="H50" i="4"/>
  <c r="H51" i="4"/>
  <c r="H52" i="4"/>
  <c r="H53" i="4"/>
  <c r="H54" i="4"/>
  <c r="H55" i="4"/>
  <c r="H56" i="4"/>
  <c r="H57" i="4"/>
  <c r="H58" i="4"/>
  <c r="H59" i="4"/>
  <c r="H60" i="4"/>
  <c r="H61" i="4"/>
  <c r="H62" i="4"/>
  <c r="H47" i="4"/>
  <c r="H43" i="4"/>
  <c r="H44" i="4"/>
  <c r="H42" i="4"/>
  <c r="H39" i="4"/>
  <c r="H36" i="4"/>
  <c r="H35" i="4"/>
  <c r="H34" i="4"/>
  <c r="H31" i="4"/>
  <c r="H30" i="4"/>
  <c r="H18" i="4"/>
  <c r="H19" i="4"/>
  <c r="H20" i="4"/>
  <c r="H21" i="4"/>
  <c r="H22" i="4"/>
  <c r="H23" i="4"/>
  <c r="H24" i="4"/>
  <c r="H25" i="4"/>
  <c r="H26" i="4"/>
  <c r="H27" i="4"/>
  <c r="H17" i="4"/>
  <c r="H9" i="4"/>
  <c r="H10" i="4"/>
  <c r="H11" i="4"/>
  <c r="H12" i="4"/>
  <c r="H13" i="4"/>
  <c r="H14" i="4"/>
  <c r="H8" i="4"/>
  <c r="I363" i="13"/>
  <c r="I365" i="13"/>
  <c r="I367" i="13"/>
  <c r="I369" i="13"/>
  <c r="I371" i="13"/>
  <c r="I373" i="13"/>
  <c r="I344" i="13"/>
  <c r="I346" i="13"/>
  <c r="I348" i="13"/>
  <c r="I352" i="13"/>
  <c r="I356" i="13"/>
  <c r="I343" i="13"/>
  <c r="I337" i="13"/>
  <c r="I340" i="13"/>
  <c r="I335" i="13"/>
  <c r="I320" i="13"/>
  <c r="I323" i="13"/>
  <c r="I326" i="13"/>
  <c r="I328" i="13"/>
  <c r="I329" i="13"/>
  <c r="I332" i="13"/>
  <c r="I312" i="13"/>
  <c r="I314" i="13"/>
  <c r="I311" i="13"/>
  <c r="I305" i="13"/>
  <c r="I303" i="13"/>
  <c r="I288" i="13"/>
  <c r="I290" i="13"/>
  <c r="I291" i="13"/>
  <c r="I292" i="13"/>
  <c r="I294" i="13"/>
  <c r="I296" i="13"/>
  <c r="I298" i="13"/>
  <c r="I300" i="13"/>
  <c r="I283" i="13"/>
  <c r="I281" i="13"/>
  <c r="I277" i="13"/>
  <c r="I276" i="13"/>
  <c r="I275" i="13"/>
  <c r="I263" i="13"/>
  <c r="I265" i="13"/>
  <c r="I267" i="13"/>
  <c r="I269" i="13"/>
  <c r="I255" i="13"/>
  <c r="I257" i="13"/>
  <c r="I259" i="13"/>
  <c r="I245" i="13"/>
  <c r="I247" i="13"/>
  <c r="I249" i="13"/>
  <c r="I251" i="13"/>
  <c r="I244" i="13"/>
  <c r="I237" i="13"/>
  <c r="I241" i="13"/>
  <c r="I233" i="13"/>
  <c r="I234" i="13" s="1"/>
  <c r="I170" i="13"/>
  <c r="I171" i="13"/>
  <c r="I173" i="13"/>
  <c r="I177" i="13"/>
  <c r="I178" i="13"/>
  <c r="I179" i="13"/>
  <c r="I182" i="13"/>
  <c r="I185" i="13"/>
  <c r="I186" i="13"/>
  <c r="I189" i="13"/>
  <c r="I190" i="13"/>
  <c r="I191" i="13"/>
  <c r="I193" i="13"/>
  <c r="I194" i="13"/>
  <c r="I195" i="13"/>
  <c r="I197" i="13"/>
  <c r="I198" i="13"/>
  <c r="I201" i="13"/>
  <c r="I202" i="13"/>
  <c r="I203" i="13"/>
  <c r="I206" i="13"/>
  <c r="I209" i="13"/>
  <c r="I210" i="13"/>
  <c r="I213" i="13"/>
  <c r="I214" i="13"/>
  <c r="I215" i="13"/>
  <c r="I218" i="13"/>
  <c r="I221" i="13"/>
  <c r="I222" i="13"/>
  <c r="I225" i="13"/>
  <c r="I226" i="13"/>
  <c r="I227" i="13"/>
  <c r="I230" i="13"/>
  <c r="I168" i="13"/>
  <c r="I156" i="13"/>
  <c r="I158" i="13"/>
  <c r="I160" i="13"/>
  <c r="I161" i="13"/>
  <c r="I162" i="13"/>
  <c r="I164" i="13"/>
  <c r="I155" i="13"/>
  <c r="I135" i="13"/>
  <c r="I139" i="13"/>
  <c r="I140" i="13"/>
  <c r="I143" i="13"/>
  <c r="I146" i="13"/>
  <c r="I147" i="13"/>
  <c r="I151" i="13"/>
  <c r="I152" i="13"/>
  <c r="I133" i="13"/>
  <c r="I87" i="13"/>
  <c r="I90" i="13"/>
  <c r="I91" i="13"/>
  <c r="I95" i="13"/>
  <c r="I96" i="13"/>
  <c r="I97" i="13"/>
  <c r="I102" i="13"/>
  <c r="I103" i="13"/>
  <c r="I107" i="13"/>
  <c r="I108" i="13"/>
  <c r="I111" i="13"/>
  <c r="I113" i="13"/>
  <c r="I114" i="13"/>
  <c r="I115" i="13"/>
  <c r="I119" i="13"/>
  <c r="I120" i="13"/>
  <c r="I123" i="13"/>
  <c r="I125" i="13"/>
  <c r="I126" i="13"/>
  <c r="I127" i="13"/>
  <c r="I85" i="13"/>
  <c r="I66" i="13"/>
  <c r="I67" i="13"/>
  <c r="I70" i="13"/>
  <c r="I71" i="13"/>
  <c r="I72" i="13"/>
  <c r="I75" i="13"/>
  <c r="I76" i="13"/>
  <c r="I78" i="13"/>
  <c r="I79" i="13"/>
  <c r="I81" i="13"/>
  <c r="I82" i="13"/>
  <c r="I65" i="13"/>
  <c r="I48" i="13"/>
  <c r="I49" i="13"/>
  <c r="I51" i="13"/>
  <c r="I53" i="13"/>
  <c r="I54" i="13"/>
  <c r="I57" i="13"/>
  <c r="I59" i="13"/>
  <c r="I61" i="13"/>
  <c r="I47" i="13"/>
  <c r="I43" i="13"/>
  <c r="I42" i="13"/>
  <c r="I39" i="13"/>
  <c r="I40" i="13" s="1"/>
  <c r="I35" i="13"/>
  <c r="I31" i="13"/>
  <c r="I30" i="13"/>
  <c r="I18" i="13"/>
  <c r="I20" i="13"/>
  <c r="I21" i="13"/>
  <c r="I22" i="13"/>
  <c r="I23" i="13"/>
  <c r="I24" i="13"/>
  <c r="I10" i="13"/>
  <c r="I14" i="13"/>
  <c r="I8" i="13"/>
  <c r="H36" i="14"/>
  <c r="H28" i="14"/>
  <c r="H24" i="14"/>
  <c r="H20" i="14"/>
  <c r="I377" i="13"/>
  <c r="I376" i="13"/>
  <c r="I372" i="13"/>
  <c r="I368" i="13"/>
  <c r="I364" i="13"/>
  <c r="I362" i="13"/>
  <c r="I359" i="13"/>
  <c r="I357" i="13"/>
  <c r="I353" i="13"/>
  <c r="I349" i="13"/>
  <c r="I345" i="13"/>
  <c r="I338" i="13"/>
  <c r="I336" i="13"/>
  <c r="I331" i="13"/>
  <c r="I327" i="13"/>
  <c r="I325" i="13"/>
  <c r="I324" i="13"/>
  <c r="I321" i="13"/>
  <c r="F319" i="13"/>
  <c r="I318" i="13"/>
  <c r="I313" i="13"/>
  <c r="I308" i="13"/>
  <c r="I306" i="13"/>
  <c r="I304" i="13"/>
  <c r="I299" i="13"/>
  <c r="I295" i="13"/>
  <c r="I289" i="13"/>
  <c r="I287" i="13"/>
  <c r="I286" i="13"/>
  <c r="I282" i="13"/>
  <c r="I280" i="13"/>
  <c r="I272" i="13"/>
  <c r="I268" i="13"/>
  <c r="I264" i="13"/>
  <c r="I256" i="13"/>
  <c r="I254" i="13"/>
  <c r="I250" i="13"/>
  <c r="I246" i="13"/>
  <c r="I238" i="13"/>
  <c r="I229" i="13"/>
  <c r="I223" i="13"/>
  <c r="I219" i="13"/>
  <c r="I217" i="13"/>
  <c r="I211" i="13"/>
  <c r="I207" i="13"/>
  <c r="I205" i="13"/>
  <c r="I199" i="13"/>
  <c r="I187" i="13"/>
  <c r="I183" i="13"/>
  <c r="I181" i="13"/>
  <c r="I175" i="13"/>
  <c r="I174" i="13"/>
  <c r="I169" i="13"/>
  <c r="I165" i="13"/>
  <c r="I159" i="13"/>
  <c r="I157" i="13"/>
  <c r="F157" i="13"/>
  <c r="I150" i="13"/>
  <c r="I148" i="13"/>
  <c r="I144" i="13"/>
  <c r="I142" i="13"/>
  <c r="I138" i="13"/>
  <c r="I136" i="13"/>
  <c r="I134" i="13"/>
  <c r="I130" i="13"/>
  <c r="I128" i="13"/>
  <c r="I124" i="13"/>
  <c r="I122" i="13"/>
  <c r="I118" i="13"/>
  <c r="I116" i="13"/>
  <c r="I112" i="13"/>
  <c r="I110" i="13"/>
  <c r="I106" i="13"/>
  <c r="I104" i="13"/>
  <c r="I100" i="13"/>
  <c r="I99" i="13"/>
  <c r="I98" i="13"/>
  <c r="I94" i="13"/>
  <c r="I92" i="13"/>
  <c r="I88" i="13"/>
  <c r="I86" i="13"/>
  <c r="I80" i="13"/>
  <c r="F77" i="13"/>
  <c r="I74" i="13"/>
  <c r="I68" i="13"/>
  <c r="I62" i="13"/>
  <c r="I58" i="13"/>
  <c r="I52" i="13"/>
  <c r="I50" i="13"/>
  <c r="I44" i="13"/>
  <c r="I36" i="13"/>
  <c r="I34" i="13"/>
  <c r="I27" i="13"/>
  <c r="I25" i="13"/>
  <c r="I19" i="13"/>
  <c r="I17" i="13"/>
  <c r="I13" i="13"/>
  <c r="I11" i="13"/>
  <c r="D3" i="13"/>
  <c r="I77" i="13" l="1"/>
  <c r="I83" i="13" s="1"/>
  <c r="H49" i="14"/>
  <c r="I360" i="13"/>
  <c r="F408" i="13" s="1"/>
  <c r="I319" i="13"/>
  <c r="I333" i="13" s="1"/>
  <c r="I316" i="13"/>
  <c r="F405" i="13" s="1"/>
  <c r="I278" i="13"/>
  <c r="F401" i="13" s="1"/>
  <c r="I260" i="13"/>
  <c r="F398" i="13" s="1"/>
  <c r="I153" i="13"/>
  <c r="F392" i="13" s="1"/>
  <c r="I15" i="13"/>
  <c r="I37" i="13"/>
  <c r="I166" i="13"/>
  <c r="I131" i="13"/>
  <c r="I242" i="13"/>
  <c r="I45" i="13"/>
  <c r="F395" i="13"/>
  <c r="I341" i="13"/>
  <c r="I28" i="13"/>
  <c r="I32" i="13"/>
  <c r="F387" i="13"/>
  <c r="I63" i="13"/>
  <c r="I284" i="13"/>
  <c r="I270" i="13"/>
  <c r="I231" i="13"/>
  <c r="I252" i="13"/>
  <c r="I301" i="13"/>
  <c r="I378" i="13"/>
  <c r="I273" i="13"/>
  <c r="I374" i="13"/>
  <c r="I309" i="13"/>
  <c r="DY12" i="5"/>
  <c r="DY14" i="5"/>
  <c r="DY16" i="5"/>
  <c r="DY18" i="5"/>
  <c r="DY20" i="5"/>
  <c r="DY22" i="5"/>
  <c r="DY24" i="5"/>
  <c r="DY26" i="5"/>
  <c r="DY28" i="5"/>
  <c r="DY30" i="5"/>
  <c r="DY32" i="5"/>
  <c r="DY34" i="5"/>
  <c r="DY36" i="5"/>
  <c r="DY38" i="5"/>
  <c r="DY40" i="5"/>
  <c r="DY42" i="5"/>
  <c r="DY44" i="5"/>
  <c r="DY46" i="5"/>
  <c r="DY48" i="5"/>
  <c r="DY50" i="5"/>
  <c r="DY52" i="5"/>
  <c r="DY54" i="5"/>
  <c r="DY56" i="5"/>
  <c r="DY58" i="5"/>
  <c r="DY60" i="5"/>
  <c r="DY62" i="5"/>
  <c r="DY64" i="5"/>
  <c r="DY10" i="5"/>
  <c r="M12" i="11"/>
  <c r="M11" i="11"/>
  <c r="M10" i="11"/>
  <c r="M9" i="11"/>
  <c r="G33" i="10"/>
  <c r="G32" i="10"/>
  <c r="G31" i="10"/>
  <c r="G30" i="10"/>
  <c r="G34" i="10" s="1"/>
  <c r="G24" i="10"/>
  <c r="G23" i="10"/>
  <c r="G22" i="10"/>
  <c r="G21" i="10"/>
  <c r="G15" i="10"/>
  <c r="G14" i="10"/>
  <c r="G13" i="10"/>
  <c r="G12" i="10"/>
  <c r="F402" i="13" l="1"/>
  <c r="F390" i="13"/>
  <c r="F393" i="13"/>
  <c r="F407" i="13"/>
  <c r="F404" i="13"/>
  <c r="F394" i="13"/>
  <c r="F410" i="13"/>
  <c r="F389" i="13"/>
  <c r="F384" i="13"/>
  <c r="F383" i="13"/>
  <c r="I379" i="13"/>
  <c r="G389" i="13" s="1"/>
  <c r="F409" i="13"/>
  <c r="F403" i="13"/>
  <c r="F397" i="13"/>
  <c r="F399" i="13"/>
  <c r="F406" i="13"/>
  <c r="F388" i="13"/>
  <c r="F396" i="13"/>
  <c r="F400" i="13"/>
  <c r="F385" i="13"/>
  <c r="F391" i="13"/>
  <c r="F386" i="13"/>
  <c r="M13" i="11"/>
  <c r="G16" i="10"/>
  <c r="G25" i="10"/>
  <c r="I377" i="4"/>
  <c r="I376" i="4"/>
  <c r="I363" i="4"/>
  <c r="I364" i="4"/>
  <c r="I365" i="4"/>
  <c r="I366" i="4"/>
  <c r="I367" i="4"/>
  <c r="I368" i="4"/>
  <c r="I369" i="4"/>
  <c r="I370" i="4"/>
  <c r="I371" i="4"/>
  <c r="I372" i="4"/>
  <c r="I373" i="4"/>
  <c r="I362" i="4"/>
  <c r="I344" i="4"/>
  <c r="I345" i="4"/>
  <c r="I346" i="4"/>
  <c r="I347" i="4"/>
  <c r="I348" i="4"/>
  <c r="I349" i="4"/>
  <c r="I350" i="4"/>
  <c r="I351" i="4"/>
  <c r="I352" i="4"/>
  <c r="I353" i="4"/>
  <c r="I354" i="4"/>
  <c r="I355" i="4"/>
  <c r="I356" i="4"/>
  <c r="I357" i="4"/>
  <c r="I358" i="4"/>
  <c r="I359" i="4"/>
  <c r="I343" i="4"/>
  <c r="I336" i="4"/>
  <c r="I337" i="4"/>
  <c r="I338" i="4"/>
  <c r="I339" i="4"/>
  <c r="I340" i="4"/>
  <c r="I335" i="4"/>
  <c r="I320" i="4"/>
  <c r="I321" i="4"/>
  <c r="I322" i="4"/>
  <c r="I323" i="4"/>
  <c r="I324" i="4"/>
  <c r="I325" i="4"/>
  <c r="I326" i="4"/>
  <c r="I327" i="4"/>
  <c r="I328" i="4"/>
  <c r="I329" i="4"/>
  <c r="I330" i="4"/>
  <c r="I331" i="4"/>
  <c r="I332" i="4"/>
  <c r="I318" i="4"/>
  <c r="I312" i="4"/>
  <c r="I313" i="4"/>
  <c r="I314" i="4"/>
  <c r="I315" i="4"/>
  <c r="I311" i="4"/>
  <c r="I304" i="4"/>
  <c r="I305" i="4"/>
  <c r="I306" i="4"/>
  <c r="I307" i="4"/>
  <c r="I308" i="4"/>
  <c r="I303" i="4"/>
  <c r="I287" i="4"/>
  <c r="I288" i="4"/>
  <c r="I289" i="4"/>
  <c r="I290" i="4"/>
  <c r="I291" i="4"/>
  <c r="I292" i="4"/>
  <c r="I293" i="4"/>
  <c r="I294" i="4"/>
  <c r="I295" i="4"/>
  <c r="I296" i="4"/>
  <c r="I297" i="4"/>
  <c r="I298" i="4"/>
  <c r="I299" i="4"/>
  <c r="I300" i="4"/>
  <c r="I286" i="4"/>
  <c r="I281" i="4"/>
  <c r="I282" i="4"/>
  <c r="I283" i="4"/>
  <c r="I280" i="4"/>
  <c r="I276" i="4"/>
  <c r="I277" i="4"/>
  <c r="I275" i="4"/>
  <c r="I272" i="4"/>
  <c r="I263" i="4"/>
  <c r="I264" i="4"/>
  <c r="I265" i="4"/>
  <c r="I266" i="4"/>
  <c r="I267" i="4"/>
  <c r="I268" i="4"/>
  <c r="I269" i="4"/>
  <c r="I262" i="4"/>
  <c r="I255" i="4"/>
  <c r="I256" i="4"/>
  <c r="I257" i="4"/>
  <c r="I258" i="4"/>
  <c r="I259" i="4"/>
  <c r="I254" i="4"/>
  <c r="I245" i="4"/>
  <c r="I246" i="4"/>
  <c r="I247" i="4"/>
  <c r="I248" i="4"/>
  <c r="I249" i="4"/>
  <c r="I250" i="4"/>
  <c r="I251" i="4"/>
  <c r="I244" i="4"/>
  <c r="I237" i="4"/>
  <c r="I238" i="4"/>
  <c r="I239" i="4"/>
  <c r="I240" i="4"/>
  <c r="I241" i="4"/>
  <c r="I236" i="4"/>
  <c r="I233"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168" i="4"/>
  <c r="I156" i="4"/>
  <c r="I158" i="4"/>
  <c r="I159" i="4"/>
  <c r="I160" i="4"/>
  <c r="I161" i="4"/>
  <c r="I162" i="4"/>
  <c r="I163" i="4"/>
  <c r="I164" i="4"/>
  <c r="I165" i="4"/>
  <c r="I155" i="4"/>
  <c r="I134" i="4"/>
  <c r="I135" i="4"/>
  <c r="I136" i="4"/>
  <c r="I137" i="4"/>
  <c r="I138" i="4"/>
  <c r="I139" i="4"/>
  <c r="I140" i="4"/>
  <c r="I141" i="4"/>
  <c r="I142" i="4"/>
  <c r="I143" i="4"/>
  <c r="I144" i="4"/>
  <c r="I145" i="4"/>
  <c r="I146" i="4"/>
  <c r="I147" i="4"/>
  <c r="I148" i="4"/>
  <c r="I149" i="4"/>
  <c r="I150" i="4"/>
  <c r="I151" i="4"/>
  <c r="I152" i="4"/>
  <c r="I133"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85" i="4"/>
  <c r="I66" i="4"/>
  <c r="I67" i="4"/>
  <c r="I68" i="4"/>
  <c r="I69" i="4"/>
  <c r="I70" i="4"/>
  <c r="I71" i="4"/>
  <c r="I72" i="4"/>
  <c r="I73" i="4"/>
  <c r="I74" i="4"/>
  <c r="I75" i="4"/>
  <c r="I76" i="4"/>
  <c r="I78" i="4"/>
  <c r="I79" i="4"/>
  <c r="I80" i="4"/>
  <c r="I81" i="4"/>
  <c r="I82" i="4"/>
  <c r="I65" i="4"/>
  <c r="I48" i="4"/>
  <c r="I49" i="4"/>
  <c r="I50" i="4"/>
  <c r="I51" i="4"/>
  <c r="I52" i="4"/>
  <c r="I53" i="4"/>
  <c r="I54" i="4"/>
  <c r="I55" i="4"/>
  <c r="I56" i="4"/>
  <c r="I57" i="4"/>
  <c r="I58" i="4"/>
  <c r="I59" i="4"/>
  <c r="I60" i="4"/>
  <c r="I61" i="4"/>
  <c r="I62" i="4"/>
  <c r="I47" i="4"/>
  <c r="I43" i="4"/>
  <c r="I44" i="4"/>
  <c r="I42" i="4"/>
  <c r="I39" i="4"/>
  <c r="I35" i="4"/>
  <c r="I36" i="4"/>
  <c r="I34" i="4"/>
  <c r="I31" i="4"/>
  <c r="I30" i="4"/>
  <c r="I32" i="4" s="1"/>
  <c r="I18" i="4"/>
  <c r="I19" i="4"/>
  <c r="I20" i="4"/>
  <c r="I21" i="4"/>
  <c r="I22" i="4"/>
  <c r="I23" i="4"/>
  <c r="I24" i="4"/>
  <c r="I25" i="4"/>
  <c r="I26" i="4"/>
  <c r="I27" i="4"/>
  <c r="I17" i="4"/>
  <c r="I9" i="4"/>
  <c r="I10" i="4"/>
  <c r="I11" i="4"/>
  <c r="I12" i="4"/>
  <c r="I13" i="4"/>
  <c r="I14" i="4"/>
  <c r="I8" i="4"/>
  <c r="I284" i="4" l="1"/>
  <c r="I63" i="4"/>
  <c r="I45" i="4"/>
  <c r="I231" i="4"/>
  <c r="I260" i="4"/>
  <c r="I37" i="4"/>
  <c r="I242" i="4"/>
  <c r="I252" i="4"/>
  <c r="I301" i="4"/>
  <c r="I309" i="4"/>
  <c r="I316" i="4"/>
  <c r="I374" i="4"/>
  <c r="I270" i="4"/>
  <c r="I131" i="4"/>
  <c r="I341" i="4"/>
  <c r="I360" i="4"/>
  <c r="I153" i="4"/>
  <c r="I28" i="4"/>
  <c r="L37" i="13"/>
  <c r="G388" i="13"/>
  <c r="L301" i="13"/>
  <c r="G394" i="13"/>
  <c r="G390" i="13"/>
  <c r="G391" i="13"/>
  <c r="L341" i="13"/>
  <c r="L32" i="13"/>
  <c r="G383" i="13"/>
  <c r="L273" i="13"/>
  <c r="G403" i="13"/>
  <c r="G396" i="13"/>
  <c r="G407" i="13"/>
  <c r="L231" i="13"/>
  <c r="G400" i="13"/>
  <c r="L270" i="13"/>
  <c r="F411" i="13"/>
  <c r="K269" i="13"/>
  <c r="K267" i="13"/>
  <c r="K265" i="13"/>
  <c r="K263" i="13"/>
  <c r="K241" i="13"/>
  <c r="K239" i="13"/>
  <c r="K237" i="13"/>
  <c r="K357" i="13"/>
  <c r="K345" i="13"/>
  <c r="K304" i="13"/>
  <c r="K359" i="13"/>
  <c r="K347" i="13"/>
  <c r="K276" i="13"/>
  <c r="K349" i="13"/>
  <c r="K355" i="13"/>
  <c r="K343" i="13"/>
  <c r="K258" i="13"/>
  <c r="K172" i="13"/>
  <c r="K353" i="13"/>
  <c r="K306" i="13"/>
  <c r="K256" i="13"/>
  <c r="K168" i="13"/>
  <c r="K58" i="13"/>
  <c r="K12" i="13"/>
  <c r="K81" i="13"/>
  <c r="K34" i="13"/>
  <c r="K308" i="13"/>
  <c r="K170" i="13"/>
  <c r="K60" i="13"/>
  <c r="K48" i="13"/>
  <c r="K14" i="13"/>
  <c r="K79" i="13"/>
  <c r="K144" i="13"/>
  <c r="K68" i="13"/>
  <c r="K155" i="13"/>
  <c r="K77" i="13"/>
  <c r="K62" i="13"/>
  <c r="K50" i="13"/>
  <c r="K52" i="13"/>
  <c r="K150" i="13"/>
  <c r="K138" i="13"/>
  <c r="K351" i="13"/>
  <c r="K254" i="13"/>
  <c r="K56" i="13"/>
  <c r="K36" i="13"/>
  <c r="K10" i="13"/>
  <c r="K165" i="13"/>
  <c r="K159" i="13"/>
  <c r="K74" i="13"/>
  <c r="K54" i="13"/>
  <c r="K8" i="13"/>
  <c r="K31" i="13"/>
  <c r="K157" i="13"/>
  <c r="K51" i="13"/>
  <c r="K103" i="13"/>
  <c r="K78" i="13"/>
  <c r="K72" i="13"/>
  <c r="K134" i="13"/>
  <c r="K177" i="13"/>
  <c r="K189" i="13"/>
  <c r="K87" i="13"/>
  <c r="K23" i="13"/>
  <c r="K196" i="13"/>
  <c r="K42" i="13"/>
  <c r="K71" i="13"/>
  <c r="G395" i="13"/>
  <c r="K92" i="13"/>
  <c r="K160" i="13"/>
  <c r="K90" i="13"/>
  <c r="K126" i="13"/>
  <c r="K344" i="13"/>
  <c r="K122" i="13"/>
  <c r="K295" i="13"/>
  <c r="K67" i="13"/>
  <c r="K158" i="13"/>
  <c r="K322" i="13"/>
  <c r="K188" i="13"/>
  <c r="K346" i="13"/>
  <c r="L278" i="13"/>
  <c r="K94" i="13"/>
  <c r="K130" i="13"/>
  <c r="K318" i="13"/>
  <c r="K262" i="13"/>
  <c r="K354" i="13"/>
  <c r="K183" i="13"/>
  <c r="K207" i="13"/>
  <c r="K244" i="13"/>
  <c r="K286" i="13"/>
  <c r="K315" i="13"/>
  <c r="K369" i="13"/>
  <c r="K312" i="13"/>
  <c r="K194" i="13"/>
  <c r="K218" i="13"/>
  <c r="K337" i="13"/>
  <c r="K282" i="13"/>
  <c r="K251" i="13"/>
  <c r="K320" i="13"/>
  <c r="K350" i="13"/>
  <c r="K275" i="13"/>
  <c r="K115" i="13"/>
  <c r="K9" i="13"/>
  <c r="K20" i="13"/>
  <c r="K91" i="13"/>
  <c r="K57" i="13"/>
  <c r="K111" i="13"/>
  <c r="K104" i="13"/>
  <c r="K49" i="13"/>
  <c r="K204" i="13"/>
  <c r="K102" i="13"/>
  <c r="K365" i="13"/>
  <c r="K139" i="13"/>
  <c r="K80" i="13"/>
  <c r="K224" i="13"/>
  <c r="K106" i="13"/>
  <c r="K288" i="13"/>
  <c r="K215" i="13"/>
  <c r="K327" i="13"/>
  <c r="K202" i="13"/>
  <c r="K367" i="13"/>
  <c r="K362" i="13"/>
  <c r="G392" i="13"/>
  <c r="K193" i="13"/>
  <c r="K101" i="13"/>
  <c r="K125" i="13"/>
  <c r="K123" i="13"/>
  <c r="K108" i="13"/>
  <c r="K151" i="13"/>
  <c r="K329" i="13"/>
  <c r="K219" i="13"/>
  <c r="K338" i="13"/>
  <c r="K206" i="13"/>
  <c r="K313" i="13"/>
  <c r="K336" i="13"/>
  <c r="K70" i="13"/>
  <c r="K161" i="13"/>
  <c r="K76" i="13"/>
  <c r="K113" i="13"/>
  <c r="K213" i="13"/>
  <c r="K95" i="13"/>
  <c r="K55" i="13"/>
  <c r="K142" i="13"/>
  <c r="K201" i="13"/>
  <c r="K82" i="13"/>
  <c r="K85" i="13"/>
  <c r="K97" i="13"/>
  <c r="K47" i="13"/>
  <c r="K216" i="13"/>
  <c r="K135" i="13"/>
  <c r="K192" i="13"/>
  <c r="K281" i="13"/>
  <c r="K96" i="13"/>
  <c r="K221" i="13"/>
  <c r="K358" i="13"/>
  <c r="K169" i="13"/>
  <c r="K69" i="13"/>
  <c r="K73" i="13"/>
  <c r="K164" i="13"/>
  <c r="K328" i="13"/>
  <c r="K208" i="13"/>
  <c r="K75" i="13"/>
  <c r="K370" i="13"/>
  <c r="K100" i="13"/>
  <c r="G398" i="13"/>
  <c r="K366" i="13"/>
  <c r="K187" i="13"/>
  <c r="K211" i="13"/>
  <c r="K321" i="13"/>
  <c r="K376" i="13"/>
  <c r="K330" i="13"/>
  <c r="K198" i="13"/>
  <c r="K222" i="13"/>
  <c r="K283" i="13"/>
  <c r="K352" i="13"/>
  <c r="K296" i="13"/>
  <c r="K289" i="13"/>
  <c r="K326" i="13"/>
  <c r="K99" i="13"/>
  <c r="K129" i="13"/>
  <c r="K121" i="13"/>
  <c r="K146" i="13"/>
  <c r="K89" i="13"/>
  <c r="K107" i="13"/>
  <c r="K236" i="13"/>
  <c r="K141" i="13"/>
  <c r="K377" i="13"/>
  <c r="K225" i="13"/>
  <c r="K184" i="13"/>
  <c r="G387" i="13"/>
  <c r="K174" i="13"/>
  <c r="K133" i="13"/>
  <c r="K372" i="13"/>
  <c r="K248" i="13"/>
  <c r="K178" i="13"/>
  <c r="K307" i="13"/>
  <c r="K293" i="13"/>
  <c r="K205" i="13"/>
  <c r="K109" i="13"/>
  <c r="K116" i="13"/>
  <c r="K147" i="13"/>
  <c r="K220" i="13"/>
  <c r="K335" i="13"/>
  <c r="K200" i="13"/>
  <c r="K137" i="13"/>
  <c r="K280" i="13"/>
  <c r="K145" i="13"/>
  <c r="K112" i="13"/>
  <c r="K300" i="13"/>
  <c r="K195" i="13"/>
  <c r="K264" i="13"/>
  <c r="K294" i="13"/>
  <c r="K246" i="13"/>
  <c r="K182" i="13"/>
  <c r="K230" i="13"/>
  <c r="K373" i="13"/>
  <c r="K297" i="13"/>
  <c r="K368" i="13"/>
  <c r="K148" i="13"/>
  <c r="L153" i="13"/>
  <c r="K93" i="13"/>
  <c r="K66" i="13"/>
  <c r="K11" i="13"/>
  <c r="K35" i="13"/>
  <c r="K127" i="13"/>
  <c r="K163" i="13"/>
  <c r="K152" i="13"/>
  <c r="K26" i="13"/>
  <c r="K43" i="13"/>
  <c r="K197" i="13"/>
  <c r="K180" i="13"/>
  <c r="K30" i="13"/>
  <c r="K65" i="13"/>
  <c r="K171" i="13"/>
  <c r="K59" i="13"/>
  <c r="K287" i="13"/>
  <c r="K39" i="13"/>
  <c r="K120" i="13"/>
  <c r="K339" i="13"/>
  <c r="K86" i="13"/>
  <c r="K228" i="13"/>
  <c r="K149" i="13"/>
  <c r="G405" i="13"/>
  <c r="K176" i="13"/>
  <c r="K299" i="13"/>
  <c r="K88" i="13"/>
  <c r="K124" i="13"/>
  <c r="K311" i="13"/>
  <c r="K229" i="13"/>
  <c r="K340" i="13"/>
  <c r="K179" i="13"/>
  <c r="K203" i="13"/>
  <c r="K227" i="13"/>
  <c r="K277" i="13"/>
  <c r="K303" i="13"/>
  <c r="K363" i="13"/>
  <c r="K292" i="13"/>
  <c r="K190" i="13"/>
  <c r="K214" i="13"/>
  <c r="K272" i="13"/>
  <c r="K331" i="13"/>
  <c r="K257" i="13"/>
  <c r="K247" i="13"/>
  <c r="K314" i="13"/>
  <c r="G408" i="13"/>
  <c r="K233" i="13"/>
  <c r="L234" i="13"/>
  <c r="K13" i="13"/>
  <c r="K19" i="13"/>
  <c r="K323" i="13"/>
  <c r="K191" i="13"/>
  <c r="K290" i="13"/>
  <c r="K226" i="13"/>
  <c r="K319" i="13"/>
  <c r="K332" i="13"/>
  <c r="K119" i="13"/>
  <c r="K105" i="13"/>
  <c r="K156" i="13"/>
  <c r="K181" i="13"/>
  <c r="K61" i="13"/>
  <c r="K245" i="13"/>
  <c r="K21" i="13"/>
  <c r="K371" i="13"/>
  <c r="K44" i="13"/>
  <c r="K98" i="13"/>
  <c r="K25" i="13"/>
  <c r="L260" i="13"/>
  <c r="K140" i="13"/>
  <c r="K22" i="13"/>
  <c r="K27" i="13"/>
  <c r="L40" i="13"/>
  <c r="K266" i="13"/>
  <c r="K250" i="13"/>
  <c r="K118" i="13"/>
  <c r="K324" i="13"/>
  <c r="K186" i="13"/>
  <c r="K238" i="13"/>
  <c r="K117" i="13"/>
  <c r="K173" i="13"/>
  <c r="K210" i="13"/>
  <c r="K17" i="13"/>
  <c r="K259" i="13"/>
  <c r="K175" i="13"/>
  <c r="K255" i="13"/>
  <c r="K136" i="13"/>
  <c r="K249" i="13"/>
  <c r="G401" i="13"/>
  <c r="L360" i="13"/>
  <c r="K18" i="13"/>
  <c r="K114" i="13"/>
  <c r="L316" i="13"/>
  <c r="K268" i="13"/>
  <c r="K162" i="13"/>
  <c r="K110" i="13"/>
  <c r="K305" i="13"/>
  <c r="K24" i="13"/>
  <c r="K128" i="13"/>
  <c r="K53" i="13"/>
  <c r="K298" i="13"/>
  <c r="K217" i="13"/>
  <c r="K212" i="13"/>
  <c r="K199" i="13"/>
  <c r="K348" i="13"/>
  <c r="K185" i="13"/>
  <c r="K209" i="13"/>
  <c r="K291" i="13"/>
  <c r="K240" i="13"/>
  <c r="K364" i="13"/>
  <c r="K143" i="13"/>
  <c r="K356" i="13"/>
  <c r="K223" i="13"/>
  <c r="K325" i="13"/>
  <c r="L63" i="13"/>
  <c r="L83" i="13"/>
  <c r="L242" i="13"/>
  <c r="L333" i="13"/>
  <c r="G397" i="13"/>
  <c r="G409" i="13"/>
  <c r="L28" i="13"/>
  <c r="L378" i="13"/>
  <c r="L309" i="13"/>
  <c r="L166" i="13"/>
  <c r="G402" i="13"/>
  <c r="G386" i="13"/>
  <c r="G385" i="13"/>
  <c r="G406" i="13"/>
  <c r="L252" i="13"/>
  <c r="L374" i="13"/>
  <c r="G384" i="13"/>
  <c r="G393" i="13"/>
  <c r="L284" i="13"/>
  <c r="L131" i="13"/>
  <c r="L45" i="13"/>
  <c r="G399" i="13"/>
  <c r="L15" i="13"/>
  <c r="G410" i="13"/>
  <c r="G404" i="13"/>
  <c r="D3" i="4"/>
  <c r="F4" i="5"/>
  <c r="F3" i="5"/>
  <c r="H36" i="6"/>
  <c r="H28" i="6"/>
  <c r="H24" i="6"/>
  <c r="H20" i="6"/>
  <c r="H49" i="6" l="1"/>
  <c r="F319" i="4"/>
  <c r="I319" i="4" s="1"/>
  <c r="I333" i="4" s="1"/>
  <c r="I9" i="5" l="1"/>
  <c r="D64" i="5"/>
  <c r="D62" i="5"/>
  <c r="D60" i="5"/>
  <c r="D58" i="5"/>
  <c r="D56" i="5"/>
  <c r="D54" i="5"/>
  <c r="D52" i="5"/>
  <c r="D50" i="5"/>
  <c r="D48" i="5"/>
  <c r="D46" i="5"/>
  <c r="D44" i="5"/>
  <c r="D42" i="5"/>
  <c r="D40" i="5"/>
  <c r="D38" i="5"/>
  <c r="D36" i="5"/>
  <c r="D34" i="5"/>
  <c r="D32" i="5"/>
  <c r="D30" i="5"/>
  <c r="D28" i="5"/>
  <c r="D26" i="5"/>
  <c r="D24" i="5"/>
  <c r="D22" i="5"/>
  <c r="D20" i="5"/>
  <c r="D18" i="5"/>
  <c r="D16" i="5"/>
  <c r="D14" i="5"/>
  <c r="D12" i="5"/>
  <c r="D10" i="5"/>
  <c r="DY102" i="5"/>
  <c r="DS102" i="5"/>
  <c r="DN102" i="5"/>
  <c r="DI102" i="5"/>
  <c r="DD102" i="5"/>
  <c r="CY102" i="5"/>
  <c r="CT102" i="5"/>
  <c r="CO102" i="5"/>
  <c r="CJ102" i="5"/>
  <c r="CE102" i="5"/>
  <c r="BZ102" i="5"/>
  <c r="BU102" i="5"/>
  <c r="BP102" i="5"/>
  <c r="BK102" i="5"/>
  <c r="BF102" i="5"/>
  <c r="BA102" i="5"/>
  <c r="AV102" i="5"/>
  <c r="AQ102" i="5"/>
  <c r="AL102" i="5"/>
  <c r="AG102" i="5"/>
  <c r="AB102" i="5"/>
  <c r="W102" i="5"/>
  <c r="R102" i="5"/>
  <c r="M102" i="5"/>
  <c r="DY100" i="5"/>
  <c r="DS100" i="5"/>
  <c r="DN100" i="5"/>
  <c r="DI100" i="5"/>
  <c r="DD100" i="5"/>
  <c r="CY100" i="5"/>
  <c r="CT100" i="5"/>
  <c r="CO100" i="5"/>
  <c r="CJ100" i="5"/>
  <c r="CE100" i="5"/>
  <c r="BZ100" i="5"/>
  <c r="BU100" i="5"/>
  <c r="BP100" i="5"/>
  <c r="BK100" i="5"/>
  <c r="BF100" i="5"/>
  <c r="BA100" i="5"/>
  <c r="AV100" i="5"/>
  <c r="AQ100" i="5"/>
  <c r="AL100" i="5"/>
  <c r="AG100" i="5"/>
  <c r="AB100" i="5"/>
  <c r="W100" i="5"/>
  <c r="R100" i="5"/>
  <c r="M100" i="5"/>
  <c r="DY98" i="5"/>
  <c r="DS98" i="5"/>
  <c r="DN98" i="5"/>
  <c r="DI98" i="5"/>
  <c r="DD98" i="5"/>
  <c r="CY98" i="5"/>
  <c r="CT98" i="5"/>
  <c r="CO98" i="5"/>
  <c r="CJ98" i="5"/>
  <c r="CE98" i="5"/>
  <c r="BZ98" i="5"/>
  <c r="BU98" i="5"/>
  <c r="BP98" i="5"/>
  <c r="BK98" i="5"/>
  <c r="BF98" i="5"/>
  <c r="BA98" i="5"/>
  <c r="AV98" i="5"/>
  <c r="AQ98" i="5"/>
  <c r="AL98" i="5"/>
  <c r="AG98" i="5"/>
  <c r="AB98" i="5"/>
  <c r="W98" i="5"/>
  <c r="R98" i="5"/>
  <c r="M98" i="5"/>
  <c r="DY96" i="5"/>
  <c r="DS96" i="5"/>
  <c r="DN96" i="5"/>
  <c r="DI96" i="5"/>
  <c r="DD96" i="5"/>
  <c r="CY96" i="5"/>
  <c r="CT96" i="5"/>
  <c r="CJ96" i="5"/>
  <c r="CE96" i="5"/>
  <c r="BZ96" i="5"/>
  <c r="BU96" i="5"/>
  <c r="BP96" i="5"/>
  <c r="BK96" i="5"/>
  <c r="BF96" i="5"/>
  <c r="BA96" i="5"/>
  <c r="AV96" i="5"/>
  <c r="AQ96" i="5"/>
  <c r="AL96" i="5"/>
  <c r="AG96" i="5"/>
  <c r="AB96" i="5"/>
  <c r="W96" i="5"/>
  <c r="R96" i="5"/>
  <c r="M96" i="5"/>
  <c r="DY94" i="5"/>
  <c r="DS94" i="5"/>
  <c r="DN94" i="5"/>
  <c r="DI94" i="5"/>
  <c r="DD94" i="5"/>
  <c r="CY94" i="5"/>
  <c r="CT94" i="5"/>
  <c r="CJ94" i="5"/>
  <c r="CE94" i="5"/>
  <c r="BZ94" i="5"/>
  <c r="BU94" i="5"/>
  <c r="BP94" i="5"/>
  <c r="BK94" i="5"/>
  <c r="BF94" i="5"/>
  <c r="BA94" i="5"/>
  <c r="AV94" i="5"/>
  <c r="AQ94" i="5"/>
  <c r="AL94" i="5"/>
  <c r="AG94" i="5"/>
  <c r="AB94" i="5"/>
  <c r="W94" i="5"/>
  <c r="R94" i="5"/>
  <c r="M94" i="5"/>
  <c r="DY92" i="5"/>
  <c r="DS92" i="5"/>
  <c r="DN92" i="5"/>
  <c r="DI92" i="5"/>
  <c r="DD92" i="5"/>
  <c r="CY92" i="5"/>
  <c r="CT92" i="5"/>
  <c r="CJ92" i="5"/>
  <c r="CE92" i="5"/>
  <c r="BZ92" i="5"/>
  <c r="BU92" i="5"/>
  <c r="BP92" i="5"/>
  <c r="BK92" i="5"/>
  <c r="BF92" i="5"/>
  <c r="BA92" i="5"/>
  <c r="AV92" i="5"/>
  <c r="AQ92" i="5"/>
  <c r="AL92" i="5"/>
  <c r="AG92" i="5"/>
  <c r="AB92" i="5"/>
  <c r="W92" i="5"/>
  <c r="R92" i="5"/>
  <c r="M92" i="5"/>
  <c r="DY90" i="5"/>
  <c r="DS90" i="5"/>
  <c r="DN90" i="5"/>
  <c r="DI90" i="5"/>
  <c r="DD90" i="5"/>
  <c r="CY90" i="5"/>
  <c r="CT90" i="5"/>
  <c r="CJ90" i="5"/>
  <c r="CE90" i="5"/>
  <c r="BZ90" i="5"/>
  <c r="BU90" i="5"/>
  <c r="BP90" i="5"/>
  <c r="BK90" i="5"/>
  <c r="BF90" i="5"/>
  <c r="BA90" i="5"/>
  <c r="AV90" i="5"/>
  <c r="AQ90" i="5"/>
  <c r="AL90" i="5"/>
  <c r="AG90" i="5"/>
  <c r="AB90" i="5"/>
  <c r="W90" i="5"/>
  <c r="R90" i="5"/>
  <c r="M90" i="5"/>
  <c r="DY88" i="5"/>
  <c r="DS88" i="5"/>
  <c r="DN88" i="5"/>
  <c r="DI88" i="5"/>
  <c r="DD88" i="5"/>
  <c r="CY88" i="5"/>
  <c r="CT88" i="5"/>
  <c r="CJ88" i="5"/>
  <c r="CE88" i="5"/>
  <c r="BZ88" i="5"/>
  <c r="BU88" i="5"/>
  <c r="BP88" i="5"/>
  <c r="BK88" i="5"/>
  <c r="BF88" i="5"/>
  <c r="BA88" i="5"/>
  <c r="AV88" i="5"/>
  <c r="AQ88" i="5"/>
  <c r="AL88" i="5"/>
  <c r="AG88" i="5"/>
  <c r="AB88" i="5"/>
  <c r="W88" i="5"/>
  <c r="R88" i="5"/>
  <c r="M88" i="5"/>
  <c r="DY86" i="5"/>
  <c r="DS86" i="5"/>
  <c r="DN86" i="5"/>
  <c r="DI86" i="5"/>
  <c r="DD86" i="5"/>
  <c r="CY86" i="5"/>
  <c r="CT86" i="5"/>
  <c r="CJ86" i="5"/>
  <c r="CE86" i="5"/>
  <c r="BZ86" i="5"/>
  <c r="BU86" i="5"/>
  <c r="BP86" i="5"/>
  <c r="BK86" i="5"/>
  <c r="BF86" i="5"/>
  <c r="BA86" i="5"/>
  <c r="AV86" i="5"/>
  <c r="AQ86" i="5"/>
  <c r="AL86" i="5"/>
  <c r="AG86" i="5"/>
  <c r="AB86" i="5"/>
  <c r="W86" i="5"/>
  <c r="R86" i="5"/>
  <c r="M86" i="5"/>
  <c r="DY84" i="5"/>
  <c r="DS84" i="5"/>
  <c r="DN84" i="5"/>
  <c r="DI84" i="5"/>
  <c r="DD84" i="5"/>
  <c r="CY84" i="5"/>
  <c r="CT84" i="5"/>
  <c r="CJ84" i="5"/>
  <c r="CE84" i="5"/>
  <c r="BZ84" i="5"/>
  <c r="BU84" i="5"/>
  <c r="BP84" i="5"/>
  <c r="BK84" i="5"/>
  <c r="BF84" i="5"/>
  <c r="BA84" i="5"/>
  <c r="AV84" i="5"/>
  <c r="AQ84" i="5"/>
  <c r="AL84" i="5"/>
  <c r="AG84" i="5"/>
  <c r="AB84" i="5"/>
  <c r="W84" i="5"/>
  <c r="R84" i="5"/>
  <c r="M84" i="5"/>
  <c r="DY82" i="5"/>
  <c r="DS82" i="5"/>
  <c r="DN82" i="5"/>
  <c r="DI82" i="5"/>
  <c r="DD82" i="5"/>
  <c r="CY82" i="5"/>
  <c r="CT82" i="5"/>
  <c r="CJ82" i="5"/>
  <c r="CE82" i="5"/>
  <c r="BZ82" i="5"/>
  <c r="BU82" i="5"/>
  <c r="BP82" i="5"/>
  <c r="BK82" i="5"/>
  <c r="BF82" i="5"/>
  <c r="BA82" i="5"/>
  <c r="AV82" i="5"/>
  <c r="AQ82" i="5"/>
  <c r="AL82" i="5"/>
  <c r="AG82" i="5"/>
  <c r="AB82" i="5"/>
  <c r="W82" i="5"/>
  <c r="R82" i="5"/>
  <c r="M82" i="5"/>
  <c r="DY80" i="5"/>
  <c r="DS80" i="5"/>
  <c r="DN80" i="5"/>
  <c r="DI80" i="5"/>
  <c r="DD80" i="5"/>
  <c r="CY80" i="5"/>
  <c r="CT80" i="5"/>
  <c r="CJ80" i="5"/>
  <c r="CE80" i="5"/>
  <c r="BZ80" i="5"/>
  <c r="BU80" i="5"/>
  <c r="BP80" i="5"/>
  <c r="BK80" i="5"/>
  <c r="BF80" i="5"/>
  <c r="BA80" i="5"/>
  <c r="AV80" i="5"/>
  <c r="AQ80" i="5"/>
  <c r="AL80" i="5"/>
  <c r="AG80" i="5"/>
  <c r="AB80" i="5"/>
  <c r="W80" i="5"/>
  <c r="R80" i="5"/>
  <c r="M80" i="5"/>
  <c r="DY78" i="5"/>
  <c r="DS78" i="5"/>
  <c r="DN78" i="5"/>
  <c r="DI78" i="5"/>
  <c r="DD78" i="5"/>
  <c r="CY78" i="5"/>
  <c r="CT78" i="5"/>
  <c r="CJ78" i="5"/>
  <c r="CE78" i="5"/>
  <c r="BZ78" i="5"/>
  <c r="BU78" i="5"/>
  <c r="BP78" i="5"/>
  <c r="BK78" i="5"/>
  <c r="BF78" i="5"/>
  <c r="BA78" i="5"/>
  <c r="AV78" i="5"/>
  <c r="AQ78" i="5"/>
  <c r="AL78" i="5"/>
  <c r="AG78" i="5"/>
  <c r="AB78" i="5"/>
  <c r="W78" i="5"/>
  <c r="R78" i="5"/>
  <c r="M78" i="5"/>
  <c r="DY76" i="5"/>
  <c r="DS76" i="5"/>
  <c r="DN76" i="5"/>
  <c r="DI76" i="5"/>
  <c r="DD76" i="5"/>
  <c r="CY76" i="5"/>
  <c r="CT76" i="5"/>
  <c r="CJ76" i="5"/>
  <c r="CE76" i="5"/>
  <c r="BZ76" i="5"/>
  <c r="BU76" i="5"/>
  <c r="BP76" i="5"/>
  <c r="BK76" i="5"/>
  <c r="BF76" i="5"/>
  <c r="BA76" i="5"/>
  <c r="AV76" i="5"/>
  <c r="AQ76" i="5"/>
  <c r="AL76" i="5"/>
  <c r="AG76" i="5"/>
  <c r="AB76" i="5"/>
  <c r="W76" i="5"/>
  <c r="R76" i="5"/>
  <c r="M76" i="5"/>
  <c r="DY74" i="5"/>
  <c r="DS74" i="5"/>
  <c r="DN74" i="5"/>
  <c r="DI74" i="5"/>
  <c r="DD74" i="5"/>
  <c r="CY74" i="5"/>
  <c r="CT74" i="5"/>
  <c r="CJ74" i="5"/>
  <c r="CE74" i="5"/>
  <c r="BZ74" i="5"/>
  <c r="BU74" i="5"/>
  <c r="BP74" i="5"/>
  <c r="BK74" i="5"/>
  <c r="BF74" i="5"/>
  <c r="BA74" i="5"/>
  <c r="AV74" i="5"/>
  <c r="AQ74" i="5"/>
  <c r="AL74" i="5"/>
  <c r="AG74" i="5"/>
  <c r="AB74" i="5"/>
  <c r="W74" i="5"/>
  <c r="R74" i="5"/>
  <c r="M74" i="5"/>
  <c r="DY72" i="5"/>
  <c r="DS72" i="5"/>
  <c r="DN72" i="5"/>
  <c r="DI72" i="5"/>
  <c r="DD72" i="5"/>
  <c r="CY72" i="5"/>
  <c r="CT72" i="5"/>
  <c r="CJ72" i="5"/>
  <c r="CE72" i="5"/>
  <c r="BZ72" i="5"/>
  <c r="BU72" i="5"/>
  <c r="BP72" i="5"/>
  <c r="BK72" i="5"/>
  <c r="BF72" i="5"/>
  <c r="BA72" i="5"/>
  <c r="AV72" i="5"/>
  <c r="AQ72" i="5"/>
  <c r="AL72" i="5"/>
  <c r="AG72" i="5"/>
  <c r="AB72" i="5"/>
  <c r="W72" i="5"/>
  <c r="R72" i="5"/>
  <c r="M72" i="5"/>
  <c r="DY70" i="5"/>
  <c r="DS70" i="5"/>
  <c r="DN70" i="5"/>
  <c r="DI70" i="5"/>
  <c r="DD70" i="5"/>
  <c r="CY70" i="5"/>
  <c r="CT70" i="5"/>
  <c r="CJ70" i="5"/>
  <c r="CE70" i="5"/>
  <c r="BZ70" i="5"/>
  <c r="BU70" i="5"/>
  <c r="BP70" i="5"/>
  <c r="BK70" i="5"/>
  <c r="BF70" i="5"/>
  <c r="BA70" i="5"/>
  <c r="AV70" i="5"/>
  <c r="AQ70" i="5"/>
  <c r="AL70" i="5"/>
  <c r="AG70" i="5"/>
  <c r="AB70" i="5"/>
  <c r="W70" i="5"/>
  <c r="R70" i="5"/>
  <c r="M70" i="5"/>
  <c r="DY68" i="5"/>
  <c r="DS68" i="5"/>
  <c r="DN68" i="5"/>
  <c r="DI68" i="5"/>
  <c r="DD68" i="5"/>
  <c r="CY68" i="5"/>
  <c r="CT68" i="5"/>
  <c r="CJ68" i="5"/>
  <c r="CE68" i="5"/>
  <c r="BZ68" i="5"/>
  <c r="BU68" i="5"/>
  <c r="BP68" i="5"/>
  <c r="BK68" i="5"/>
  <c r="BF68" i="5"/>
  <c r="BA68" i="5"/>
  <c r="AV68" i="5"/>
  <c r="AQ68" i="5"/>
  <c r="AL68" i="5"/>
  <c r="AG68" i="5"/>
  <c r="AB68" i="5"/>
  <c r="W68" i="5"/>
  <c r="R68" i="5"/>
  <c r="M68" i="5"/>
  <c r="DY66" i="5"/>
  <c r="DS66" i="5"/>
  <c r="DN66" i="5"/>
  <c r="DI66" i="5"/>
  <c r="DD66" i="5"/>
  <c r="CY66" i="5"/>
  <c r="CT66" i="5"/>
  <c r="CJ66" i="5"/>
  <c r="CE66" i="5"/>
  <c r="BZ66" i="5"/>
  <c r="BU66" i="5"/>
  <c r="BP66" i="5"/>
  <c r="BK66" i="5"/>
  <c r="BF66" i="5"/>
  <c r="BA66" i="5"/>
  <c r="AV66" i="5"/>
  <c r="AQ66" i="5"/>
  <c r="AL66" i="5"/>
  <c r="AG66" i="5"/>
  <c r="AB66" i="5"/>
  <c r="W66" i="5"/>
  <c r="R66" i="5"/>
  <c r="M66" i="5"/>
  <c r="N8" i="5"/>
  <c r="N9" i="5" s="1"/>
  <c r="C10" i="5"/>
  <c r="S8" i="5" l="1"/>
  <c r="C12" i="5"/>
  <c r="B10" i="5" l="1"/>
  <c r="B11" i="5"/>
  <c r="B13" i="5"/>
  <c r="B12" i="5"/>
  <c r="B14" i="5"/>
  <c r="B15" i="5"/>
  <c r="B16" i="5"/>
  <c r="B17" i="5"/>
  <c r="B64" i="5"/>
  <c r="B65" i="5"/>
  <c r="S9" i="5"/>
  <c r="X8" i="5"/>
  <c r="C14" i="5"/>
  <c r="C16" i="5"/>
  <c r="X9" i="5" l="1"/>
  <c r="AC8" i="5"/>
  <c r="C18" i="5"/>
  <c r="AH8" i="5" l="1"/>
  <c r="AC9" i="5"/>
  <c r="C20" i="5"/>
  <c r="C22" i="5"/>
  <c r="AH9" i="5" l="1"/>
  <c r="AM8" i="5"/>
  <c r="C24" i="5"/>
  <c r="AR8" i="5" l="1"/>
  <c r="AM9" i="5"/>
  <c r="C26" i="5"/>
  <c r="AW8" i="5" l="1"/>
  <c r="AR9" i="5"/>
  <c r="C28" i="5"/>
  <c r="AW9" i="5" l="1"/>
  <c r="BB8" i="5"/>
  <c r="C30" i="5"/>
  <c r="BB9" i="5" l="1"/>
  <c r="BG8" i="5"/>
  <c r="C32" i="5"/>
  <c r="BL8" i="5" l="1"/>
  <c r="BG9" i="5"/>
  <c r="C34" i="5"/>
  <c r="BQ8" i="5" l="1"/>
  <c r="BL9" i="5"/>
  <c r="C36" i="5"/>
  <c r="BV8" i="5" l="1"/>
  <c r="BQ9" i="5"/>
  <c r="C38" i="5"/>
  <c r="CA8" i="5" l="1"/>
  <c r="BV9" i="5"/>
  <c r="C40" i="5"/>
  <c r="CA9" i="5" l="1"/>
  <c r="CF8" i="5"/>
  <c r="C42" i="5"/>
  <c r="CK8" i="5" l="1"/>
  <c r="CF9" i="5"/>
  <c r="C44" i="5"/>
  <c r="CP8" i="5" l="1"/>
  <c r="CK9" i="5"/>
  <c r="C46" i="5"/>
  <c r="CP9" i="5" l="1"/>
  <c r="CU8" i="5"/>
  <c r="C48" i="5"/>
  <c r="CZ8" i="5" l="1"/>
  <c r="CU9" i="5"/>
  <c r="C50" i="5"/>
  <c r="DE8" i="5" l="1"/>
  <c r="CZ9" i="5"/>
  <c r="C52" i="5"/>
  <c r="DE9" i="5" l="1"/>
  <c r="DJ8" i="5"/>
  <c r="C54" i="5"/>
  <c r="DJ9" i="5" l="1"/>
  <c r="DO8" i="5"/>
  <c r="C56" i="5"/>
  <c r="DT8" i="5" l="1"/>
  <c r="DT9" i="5" s="1"/>
  <c r="DO9" i="5"/>
  <c r="C58" i="5"/>
  <c r="C60" i="5" s="1"/>
  <c r="C62" i="5"/>
  <c r="F77" i="4" l="1"/>
  <c r="I77" i="4" s="1"/>
  <c r="I83" i="4" s="1"/>
  <c r="C64" i="5"/>
  <c r="C66" i="5"/>
  <c r="D66" i="5" l="1"/>
  <c r="F157" i="4"/>
  <c r="I157" i="4" s="1"/>
  <c r="I166" i="4" s="1"/>
  <c r="C68" i="5"/>
  <c r="C70" i="5"/>
  <c r="D68" i="5" l="1"/>
  <c r="G68" i="5" s="1"/>
  <c r="D70" i="5"/>
  <c r="H70" i="5" s="1"/>
  <c r="G66" i="5"/>
  <c r="B67" i="5"/>
  <c r="B66" i="5"/>
  <c r="H66" i="5"/>
  <c r="C72" i="5"/>
  <c r="D72" i="5" l="1"/>
  <c r="G72" i="5" s="1"/>
  <c r="B68" i="5"/>
  <c r="H68" i="5"/>
  <c r="B69" i="5"/>
  <c r="G44" i="5"/>
  <c r="G70" i="5"/>
  <c r="B71" i="5"/>
  <c r="B70" i="5"/>
  <c r="I40" i="4"/>
  <c r="I234" i="4"/>
  <c r="I273" i="4"/>
  <c r="I278" i="4"/>
  <c r="I378" i="4"/>
  <c r="I15" i="4"/>
  <c r="C74" i="5"/>
  <c r="I379" i="4" l="1"/>
  <c r="L309" i="4" s="1"/>
  <c r="D74" i="5"/>
  <c r="G74" i="5" s="1"/>
  <c r="DO45" i="5"/>
  <c r="CK45" i="5"/>
  <c r="BG45" i="5"/>
  <c r="DJ45" i="5"/>
  <c r="CF45" i="5"/>
  <c r="BB45" i="5"/>
  <c r="CU45" i="5"/>
  <c r="DE45" i="5"/>
  <c r="CA45" i="5"/>
  <c r="CZ45" i="5"/>
  <c r="BV45" i="5"/>
  <c r="DT45" i="5"/>
  <c r="CP45" i="5"/>
  <c r="BL45" i="5"/>
  <c r="BQ45" i="5"/>
  <c r="B72" i="5"/>
  <c r="B73" i="5"/>
  <c r="H72" i="5"/>
  <c r="G48" i="5"/>
  <c r="F398" i="4"/>
  <c r="G40" i="5"/>
  <c r="G50" i="5"/>
  <c r="G52" i="5"/>
  <c r="G42" i="5"/>
  <c r="AM43" i="5" s="1"/>
  <c r="G20" i="5"/>
  <c r="G38" i="5"/>
  <c r="G14" i="5"/>
  <c r="G30" i="5"/>
  <c r="G34" i="5"/>
  <c r="F407" i="4"/>
  <c r="G58" i="5"/>
  <c r="G64" i="5"/>
  <c r="G54" i="5"/>
  <c r="G12" i="5"/>
  <c r="G16" i="5"/>
  <c r="F387" i="4"/>
  <c r="G18" i="5"/>
  <c r="G60" i="5"/>
  <c r="G46" i="5"/>
  <c r="G26" i="5"/>
  <c r="F394" i="4"/>
  <c r="G32" i="5"/>
  <c r="AR45" i="5"/>
  <c r="N45" i="5"/>
  <c r="AM45" i="5"/>
  <c r="I45" i="5"/>
  <c r="X45" i="5"/>
  <c r="AH45" i="5"/>
  <c r="AW45" i="5"/>
  <c r="S45" i="5"/>
  <c r="AC45" i="5"/>
  <c r="G22" i="5"/>
  <c r="G36" i="5"/>
  <c r="G10" i="5"/>
  <c r="G28" i="5"/>
  <c r="G24" i="5"/>
  <c r="G62" i="5"/>
  <c r="F406" i="4"/>
  <c r="G56" i="5"/>
  <c r="F392" i="4"/>
  <c r="F384" i="4"/>
  <c r="F386" i="4"/>
  <c r="F383" i="4"/>
  <c r="F400" i="4"/>
  <c r="F388" i="4"/>
  <c r="F401" i="4"/>
  <c r="F385" i="4"/>
  <c r="F393" i="4"/>
  <c r="F410" i="4"/>
  <c r="F397" i="4"/>
  <c r="F390" i="4"/>
  <c r="F395" i="4"/>
  <c r="F409" i="4"/>
  <c r="F404" i="4"/>
  <c r="F402" i="4"/>
  <c r="F408" i="4"/>
  <c r="F403" i="4"/>
  <c r="F405" i="4"/>
  <c r="F389" i="4"/>
  <c r="F399" i="4"/>
  <c r="F396" i="4"/>
  <c r="F391" i="4"/>
  <c r="C76" i="5"/>
  <c r="C78" i="5"/>
  <c r="D76" i="5" l="1"/>
  <c r="H76" i="5" s="1"/>
  <c r="H74" i="5"/>
  <c r="B75" i="5"/>
  <c r="D78" i="5"/>
  <c r="H78" i="5" s="1"/>
  <c r="B74" i="5"/>
  <c r="DO25" i="5"/>
  <c r="CK25" i="5"/>
  <c r="BG25" i="5"/>
  <c r="DJ25" i="5"/>
  <c r="CF25" i="5"/>
  <c r="BB25" i="5"/>
  <c r="DE25" i="5"/>
  <c r="CA25" i="5"/>
  <c r="CZ25" i="5"/>
  <c r="BV25" i="5"/>
  <c r="DT25" i="5"/>
  <c r="CP25" i="5"/>
  <c r="BL25" i="5"/>
  <c r="CU25" i="5"/>
  <c r="BQ25" i="5"/>
  <c r="DO61" i="5"/>
  <c r="CK61" i="5"/>
  <c r="BG61" i="5"/>
  <c r="DJ61" i="5"/>
  <c r="CF61" i="5"/>
  <c r="BB61" i="5"/>
  <c r="DE61" i="5"/>
  <c r="CA61" i="5"/>
  <c r="CU61" i="5"/>
  <c r="CZ61" i="5"/>
  <c r="BV61" i="5"/>
  <c r="DT61" i="5"/>
  <c r="CP61" i="5"/>
  <c r="BL61" i="5"/>
  <c r="BQ61" i="5"/>
  <c r="DT65" i="5"/>
  <c r="CP65" i="5"/>
  <c r="BL65" i="5"/>
  <c r="DO65" i="5"/>
  <c r="CK65" i="5"/>
  <c r="BG65" i="5"/>
  <c r="DJ65" i="5"/>
  <c r="CF65" i="5"/>
  <c r="BB65" i="5"/>
  <c r="DE65" i="5"/>
  <c r="CA65" i="5"/>
  <c r="CU65" i="5"/>
  <c r="BQ65" i="5"/>
  <c r="CZ65" i="5"/>
  <c r="BV65" i="5"/>
  <c r="CZ39" i="5"/>
  <c r="BV39" i="5"/>
  <c r="CF39" i="5"/>
  <c r="CU39" i="5"/>
  <c r="BQ39" i="5"/>
  <c r="DT39" i="5"/>
  <c r="CP39" i="5"/>
  <c r="BL39" i="5"/>
  <c r="DJ39" i="5"/>
  <c r="DO39" i="5"/>
  <c r="CK39" i="5"/>
  <c r="BG39" i="5"/>
  <c r="DE39" i="5"/>
  <c r="CA39" i="5"/>
  <c r="BB39" i="5"/>
  <c r="CZ19" i="5"/>
  <c r="BV19" i="5"/>
  <c r="CU19" i="5"/>
  <c r="BQ19" i="5"/>
  <c r="DT19" i="5"/>
  <c r="CP19" i="5"/>
  <c r="BL19" i="5"/>
  <c r="DO19" i="5"/>
  <c r="CK19" i="5"/>
  <c r="BG19" i="5"/>
  <c r="DE19" i="5"/>
  <c r="CA19" i="5"/>
  <c r="CF19" i="5"/>
  <c r="BB19" i="5"/>
  <c r="DJ19" i="5"/>
  <c r="DO21" i="5"/>
  <c r="CK21" i="5"/>
  <c r="BG21" i="5"/>
  <c r="DJ21" i="5"/>
  <c r="CF21" i="5"/>
  <c r="BB21" i="5"/>
  <c r="DE21" i="5"/>
  <c r="CA21" i="5"/>
  <c r="CZ21" i="5"/>
  <c r="BV21" i="5"/>
  <c r="DT21" i="5"/>
  <c r="CP21" i="5"/>
  <c r="BL21" i="5"/>
  <c r="CU21" i="5"/>
  <c r="BQ21" i="5"/>
  <c r="DO57" i="5"/>
  <c r="CK57" i="5"/>
  <c r="BG57" i="5"/>
  <c r="DJ57" i="5"/>
  <c r="CF57" i="5"/>
  <c r="BB57" i="5"/>
  <c r="DE57" i="5"/>
  <c r="CA57" i="5"/>
  <c r="BQ57" i="5"/>
  <c r="CZ57" i="5"/>
  <c r="BV57" i="5"/>
  <c r="DT57" i="5"/>
  <c r="CP57" i="5"/>
  <c r="BL57" i="5"/>
  <c r="CU57" i="5"/>
  <c r="CU11" i="5"/>
  <c r="BQ11" i="5"/>
  <c r="DT11" i="5"/>
  <c r="CP11" i="5"/>
  <c r="DO11" i="5"/>
  <c r="CK11" i="5"/>
  <c r="DJ11" i="5"/>
  <c r="CF11" i="5"/>
  <c r="CZ11" i="5"/>
  <c r="BV11" i="5"/>
  <c r="DE11" i="5"/>
  <c r="CA11" i="5"/>
  <c r="DO33" i="5"/>
  <c r="CK33" i="5"/>
  <c r="BG33" i="5"/>
  <c r="DJ33" i="5"/>
  <c r="CF33" i="5"/>
  <c r="BB33" i="5"/>
  <c r="DE33" i="5"/>
  <c r="CA33" i="5"/>
  <c r="CU33" i="5"/>
  <c r="CZ33" i="5"/>
  <c r="BV33" i="5"/>
  <c r="BQ33" i="5"/>
  <c r="DT33" i="5"/>
  <c r="CP33" i="5"/>
  <c r="BL33" i="5"/>
  <c r="CZ43" i="5"/>
  <c r="BV43" i="5"/>
  <c r="DJ43" i="5"/>
  <c r="CU43" i="5"/>
  <c r="BQ43" i="5"/>
  <c r="DT43" i="5"/>
  <c r="CP43" i="5"/>
  <c r="BL43" i="5"/>
  <c r="BB43" i="5"/>
  <c r="DO43" i="5"/>
  <c r="CK43" i="5"/>
  <c r="BG43" i="5"/>
  <c r="CF43" i="5"/>
  <c r="DE43" i="5"/>
  <c r="CA43" i="5"/>
  <c r="DO37" i="5"/>
  <c r="CK37" i="5"/>
  <c r="BG37" i="5"/>
  <c r="DJ37" i="5"/>
  <c r="CF37" i="5"/>
  <c r="BB37" i="5"/>
  <c r="DE37" i="5"/>
  <c r="CA37" i="5"/>
  <c r="BQ37" i="5"/>
  <c r="CZ37" i="5"/>
  <c r="BV37" i="5"/>
  <c r="CU37" i="5"/>
  <c r="DT37" i="5"/>
  <c r="CP37" i="5"/>
  <c r="BL37" i="5"/>
  <c r="DO17" i="5"/>
  <c r="CK17" i="5"/>
  <c r="BG17" i="5"/>
  <c r="DJ17" i="5"/>
  <c r="CF17" i="5"/>
  <c r="BB17" i="5"/>
  <c r="DE17" i="5"/>
  <c r="CA17" i="5"/>
  <c r="CZ17" i="5"/>
  <c r="BV17" i="5"/>
  <c r="DT17" i="5"/>
  <c r="CP17" i="5"/>
  <c r="BL17" i="5"/>
  <c r="BQ17" i="5"/>
  <c r="CU17" i="5"/>
  <c r="CZ35" i="5"/>
  <c r="BV35" i="5"/>
  <c r="BB35" i="5"/>
  <c r="CU35" i="5"/>
  <c r="BQ35" i="5"/>
  <c r="DJ35" i="5"/>
  <c r="DT35" i="5"/>
  <c r="CP35" i="5"/>
  <c r="BL35" i="5"/>
  <c r="DO35" i="5"/>
  <c r="CK35" i="5"/>
  <c r="BG35" i="5"/>
  <c r="DE35" i="5"/>
  <c r="CA35" i="5"/>
  <c r="CF35" i="5"/>
  <c r="DO53" i="5"/>
  <c r="CK53" i="5"/>
  <c r="BG53" i="5"/>
  <c r="CU53" i="5"/>
  <c r="DJ53" i="5"/>
  <c r="CF53" i="5"/>
  <c r="BB53" i="5"/>
  <c r="DE53" i="5"/>
  <c r="CA53" i="5"/>
  <c r="CZ53" i="5"/>
  <c r="BV53" i="5"/>
  <c r="DT53" i="5"/>
  <c r="CP53" i="5"/>
  <c r="BL53" i="5"/>
  <c r="BQ53" i="5"/>
  <c r="DO29" i="5"/>
  <c r="CK29" i="5"/>
  <c r="BG29" i="5"/>
  <c r="DJ29" i="5"/>
  <c r="CF29" i="5"/>
  <c r="BB29" i="5"/>
  <c r="DE29" i="5"/>
  <c r="CA29" i="5"/>
  <c r="CU29" i="5"/>
  <c r="CZ29" i="5"/>
  <c r="BV29" i="5"/>
  <c r="BQ29" i="5"/>
  <c r="DT29" i="5"/>
  <c r="CP29" i="5"/>
  <c r="BL29" i="5"/>
  <c r="CZ23" i="5"/>
  <c r="BV23" i="5"/>
  <c r="AH23" i="5"/>
  <c r="CU23" i="5"/>
  <c r="BQ23" i="5"/>
  <c r="DT23" i="5"/>
  <c r="CP23" i="5"/>
  <c r="BL23" i="5"/>
  <c r="DO23" i="5"/>
  <c r="CK23" i="5"/>
  <c r="BG23" i="5"/>
  <c r="DE23" i="5"/>
  <c r="CA23" i="5"/>
  <c r="DJ23" i="5"/>
  <c r="CF23" i="5"/>
  <c r="BB23" i="5"/>
  <c r="CZ27" i="5"/>
  <c r="BV27" i="5"/>
  <c r="CU27" i="5"/>
  <c r="BQ27" i="5"/>
  <c r="DT27" i="5"/>
  <c r="CP27" i="5"/>
  <c r="BL27" i="5"/>
  <c r="DO27" i="5"/>
  <c r="CK27" i="5"/>
  <c r="BG27" i="5"/>
  <c r="DE27" i="5"/>
  <c r="CA27" i="5"/>
  <c r="BB27" i="5"/>
  <c r="DJ27" i="5"/>
  <c r="CF27" i="5"/>
  <c r="DO13" i="5"/>
  <c r="CK13" i="5"/>
  <c r="BG13" i="5"/>
  <c r="DJ13" i="5"/>
  <c r="CF13" i="5"/>
  <c r="DE13" i="5"/>
  <c r="CA13" i="5"/>
  <c r="CZ13" i="5"/>
  <c r="BV13" i="5"/>
  <c r="DT13" i="5"/>
  <c r="CP13" i="5"/>
  <c r="BL13" i="5"/>
  <c r="BQ13" i="5"/>
  <c r="CU13" i="5"/>
  <c r="CZ31" i="5"/>
  <c r="BV31" i="5"/>
  <c r="BB31" i="5"/>
  <c r="CU31" i="5"/>
  <c r="BQ31" i="5"/>
  <c r="CF31" i="5"/>
  <c r="DT31" i="5"/>
  <c r="CP31" i="5"/>
  <c r="BL31" i="5"/>
  <c r="DO31" i="5"/>
  <c r="CK31" i="5"/>
  <c r="BG31" i="5"/>
  <c r="DE31" i="5"/>
  <c r="CA31" i="5"/>
  <c r="DJ31" i="5"/>
  <c r="CZ51" i="5"/>
  <c r="BV51" i="5"/>
  <c r="CU51" i="5"/>
  <c r="BQ51" i="5"/>
  <c r="BB51" i="5"/>
  <c r="DT51" i="5"/>
  <c r="CP51" i="5"/>
  <c r="BL51" i="5"/>
  <c r="DJ51" i="5"/>
  <c r="DO51" i="5"/>
  <c r="CK51" i="5"/>
  <c r="BG51" i="5"/>
  <c r="DE51" i="5"/>
  <c r="CA51" i="5"/>
  <c r="CF51" i="5"/>
  <c r="CZ59" i="5"/>
  <c r="BV59" i="5"/>
  <c r="BB59" i="5"/>
  <c r="CU59" i="5"/>
  <c r="BQ59" i="5"/>
  <c r="DJ59" i="5"/>
  <c r="DT59" i="5"/>
  <c r="CP59" i="5"/>
  <c r="BL59" i="5"/>
  <c r="DO59" i="5"/>
  <c r="CK59" i="5"/>
  <c r="BG59" i="5"/>
  <c r="DE59" i="5"/>
  <c r="CA59" i="5"/>
  <c r="CF59" i="5"/>
  <c r="DO49" i="5"/>
  <c r="CK49" i="5"/>
  <c r="BG49" i="5"/>
  <c r="CU49" i="5"/>
  <c r="DJ49" i="5"/>
  <c r="CF49" i="5"/>
  <c r="BB49" i="5"/>
  <c r="DE49" i="5"/>
  <c r="CA49" i="5"/>
  <c r="CZ49" i="5"/>
  <c r="BV49" i="5"/>
  <c r="BQ49" i="5"/>
  <c r="DT49" i="5"/>
  <c r="CP49" i="5"/>
  <c r="BL49" i="5"/>
  <c r="BV63" i="5"/>
  <c r="DE63" i="5"/>
  <c r="CA63" i="5"/>
  <c r="CK63" i="5"/>
  <c r="CZ63" i="5"/>
  <c r="BQ63" i="5"/>
  <c r="CU63" i="5"/>
  <c r="BL63" i="5"/>
  <c r="DT63" i="5"/>
  <c r="CP63" i="5"/>
  <c r="BG63" i="5"/>
  <c r="BB63" i="5"/>
  <c r="DJ63" i="5"/>
  <c r="CF63" i="5"/>
  <c r="DO63" i="5"/>
  <c r="CZ47" i="5"/>
  <c r="BV47" i="5"/>
  <c r="CU47" i="5"/>
  <c r="BQ47" i="5"/>
  <c r="DT47" i="5"/>
  <c r="CP47" i="5"/>
  <c r="BL47" i="5"/>
  <c r="CF47" i="5"/>
  <c r="DO47" i="5"/>
  <c r="CK47" i="5"/>
  <c r="BG47" i="5"/>
  <c r="DE47" i="5"/>
  <c r="CA47" i="5"/>
  <c r="DJ47" i="5"/>
  <c r="BB47" i="5"/>
  <c r="CZ55" i="5"/>
  <c r="BV55" i="5"/>
  <c r="CU55" i="5"/>
  <c r="BQ55" i="5"/>
  <c r="BB55" i="5"/>
  <c r="DT55" i="5"/>
  <c r="CP55" i="5"/>
  <c r="BL55" i="5"/>
  <c r="DO55" i="5"/>
  <c r="CK55" i="5"/>
  <c r="BG55" i="5"/>
  <c r="DJ55" i="5"/>
  <c r="DE55" i="5"/>
  <c r="CA55" i="5"/>
  <c r="CF55" i="5"/>
  <c r="CZ15" i="5"/>
  <c r="BV15" i="5"/>
  <c r="CU15" i="5"/>
  <c r="BQ15" i="5"/>
  <c r="DT15" i="5"/>
  <c r="CP15" i="5"/>
  <c r="BL15" i="5"/>
  <c r="DO15" i="5"/>
  <c r="CK15" i="5"/>
  <c r="BG15" i="5"/>
  <c r="DE15" i="5"/>
  <c r="CA15" i="5"/>
  <c r="BB15" i="5"/>
  <c r="DJ15" i="5"/>
  <c r="CF15" i="5"/>
  <c r="DO41" i="5"/>
  <c r="CK41" i="5"/>
  <c r="BG41" i="5"/>
  <c r="DJ41" i="5"/>
  <c r="CF41" i="5"/>
  <c r="BB41" i="5"/>
  <c r="BQ41" i="5"/>
  <c r="DE41" i="5"/>
  <c r="CA41" i="5"/>
  <c r="CZ41" i="5"/>
  <c r="BV41" i="5"/>
  <c r="DT41" i="5"/>
  <c r="CP41" i="5"/>
  <c r="BL41" i="5"/>
  <c r="CU41" i="5"/>
  <c r="N61" i="5"/>
  <c r="S65" i="5"/>
  <c r="AW39" i="5"/>
  <c r="I53" i="5"/>
  <c r="AH49" i="5"/>
  <c r="AC43" i="5"/>
  <c r="BL11" i="5"/>
  <c r="BG11" i="5"/>
  <c r="N47" i="5"/>
  <c r="AR55" i="5"/>
  <c r="B76" i="5"/>
  <c r="G76" i="5"/>
  <c r="B77" i="5"/>
  <c r="AR49" i="5"/>
  <c r="AW49" i="5"/>
  <c r="N53" i="5"/>
  <c r="S53" i="5"/>
  <c r="X53" i="5"/>
  <c r="AH53" i="5"/>
  <c r="AR53" i="5"/>
  <c r="AM53" i="5"/>
  <c r="AW53" i="5"/>
  <c r="AC53" i="5"/>
  <c r="S49" i="5"/>
  <c r="N49" i="5"/>
  <c r="S43" i="5"/>
  <c r="AH43" i="5"/>
  <c r="AW43" i="5"/>
  <c r="AR43" i="5"/>
  <c r="X43" i="5"/>
  <c r="N39" i="5"/>
  <c r="AC39" i="5"/>
  <c r="I61" i="5"/>
  <c r="AH65" i="5"/>
  <c r="X65" i="5"/>
  <c r="AC61" i="5"/>
  <c r="AH61" i="5"/>
  <c r="X61" i="5"/>
  <c r="S61" i="5"/>
  <c r="AM61" i="5"/>
  <c r="AR61" i="5"/>
  <c r="AW61" i="5"/>
  <c r="S55" i="5"/>
  <c r="AM55" i="5"/>
  <c r="N55" i="5"/>
  <c r="AH55" i="5"/>
  <c r="X55" i="5"/>
  <c r="AW55" i="5"/>
  <c r="AC55" i="5"/>
  <c r="I55" i="5"/>
  <c r="X49" i="5"/>
  <c r="I49" i="5"/>
  <c r="AC49" i="5"/>
  <c r="AR47" i="5"/>
  <c r="I47" i="5"/>
  <c r="X47" i="5"/>
  <c r="S47" i="5"/>
  <c r="AW47" i="5"/>
  <c r="AC47" i="5"/>
  <c r="AH47" i="5"/>
  <c r="I43" i="5"/>
  <c r="N43" i="5"/>
  <c r="G104" i="5"/>
  <c r="AW65" i="5"/>
  <c r="X39" i="5"/>
  <c r="AR39" i="5"/>
  <c r="N65" i="5"/>
  <c r="AM65" i="5"/>
  <c r="AM39" i="5"/>
  <c r="S39" i="5"/>
  <c r="AC65" i="5"/>
  <c r="AH39" i="5"/>
  <c r="AR65" i="5"/>
  <c r="I39" i="5"/>
  <c r="L28" i="4"/>
  <c r="L273" i="4"/>
  <c r="L15" i="4"/>
  <c r="L333" i="4"/>
  <c r="BB13" i="5"/>
  <c r="X13" i="5"/>
  <c r="AW13" i="5"/>
  <c r="S13" i="5"/>
  <c r="AH13" i="5"/>
  <c r="AR13" i="5"/>
  <c r="N13" i="5"/>
  <c r="AC13" i="5"/>
  <c r="AM13" i="5"/>
  <c r="I13" i="5"/>
  <c r="AH59" i="5"/>
  <c r="AR59" i="5"/>
  <c r="AC59" i="5"/>
  <c r="N59" i="5"/>
  <c r="X59" i="5"/>
  <c r="AM59" i="5"/>
  <c r="I59" i="5"/>
  <c r="AW59" i="5"/>
  <c r="S59" i="5"/>
  <c r="L166" i="4"/>
  <c r="AH21" i="5"/>
  <c r="AR21" i="5"/>
  <c r="AC21" i="5"/>
  <c r="N21" i="5"/>
  <c r="X21" i="5"/>
  <c r="AM21" i="5"/>
  <c r="I21" i="5"/>
  <c r="AW21" i="5"/>
  <c r="S21" i="5"/>
  <c r="L301" i="4"/>
  <c r="X25" i="5"/>
  <c r="AW25" i="5"/>
  <c r="S25" i="5"/>
  <c r="AH25" i="5"/>
  <c r="AR25" i="5"/>
  <c r="N25" i="5"/>
  <c r="AC25" i="5"/>
  <c r="AM25" i="5"/>
  <c r="I25" i="5"/>
  <c r="AW27" i="5"/>
  <c r="S27" i="5"/>
  <c r="AR27" i="5"/>
  <c r="N27" i="5"/>
  <c r="AC27" i="5"/>
  <c r="AM27" i="5"/>
  <c r="I27" i="5"/>
  <c r="X27" i="5"/>
  <c r="AH27" i="5"/>
  <c r="L40" i="4"/>
  <c r="L341" i="4"/>
  <c r="L270" i="4"/>
  <c r="L83" i="4"/>
  <c r="L242" i="4"/>
  <c r="L131" i="4"/>
  <c r="AM19" i="5"/>
  <c r="I19" i="5"/>
  <c r="S19" i="5"/>
  <c r="AH19" i="5"/>
  <c r="AW19" i="5"/>
  <c r="AC19" i="5"/>
  <c r="AR19" i="5"/>
  <c r="N19" i="5"/>
  <c r="X19" i="5"/>
  <c r="L316" i="4"/>
  <c r="L32" i="4"/>
  <c r="L260" i="4"/>
  <c r="AW41" i="5"/>
  <c r="S41" i="5"/>
  <c r="AC41" i="5"/>
  <c r="AR41" i="5"/>
  <c r="N41" i="5"/>
  <c r="AM41" i="5"/>
  <c r="I41" i="5"/>
  <c r="X41" i="5"/>
  <c r="AH41" i="5"/>
  <c r="AR29" i="5"/>
  <c r="N29" i="5"/>
  <c r="X29" i="5"/>
  <c r="AM29" i="5"/>
  <c r="I29" i="5"/>
  <c r="AH29" i="5"/>
  <c r="AW29" i="5"/>
  <c r="S29" i="5"/>
  <c r="AC29" i="5"/>
  <c r="AC23" i="5"/>
  <c r="I23" i="5"/>
  <c r="X23" i="5"/>
  <c r="AM23" i="5"/>
  <c r="AW23" i="5"/>
  <c r="S23" i="5"/>
  <c r="AR23" i="5"/>
  <c r="N23" i="5"/>
  <c r="AH33" i="5"/>
  <c r="N33" i="5"/>
  <c r="AC33" i="5"/>
  <c r="AR33" i="5"/>
  <c r="X33" i="5"/>
  <c r="AM33" i="5"/>
  <c r="I33" i="5"/>
  <c r="AW33" i="5"/>
  <c r="S33" i="5"/>
  <c r="L278" i="4"/>
  <c r="AC35" i="5"/>
  <c r="AM35" i="5"/>
  <c r="X35" i="5"/>
  <c r="I35" i="5"/>
  <c r="AW35" i="5"/>
  <c r="S35" i="5"/>
  <c r="AH35" i="5"/>
  <c r="AR35" i="5"/>
  <c r="N35" i="5"/>
  <c r="L252" i="4"/>
  <c r="K377" i="4"/>
  <c r="K366" i="4"/>
  <c r="K337" i="4"/>
  <c r="K241" i="4"/>
  <c r="K288" i="4"/>
  <c r="K128" i="4"/>
  <c r="K257" i="4"/>
  <c r="K258" i="4"/>
  <c r="K129" i="4"/>
  <c r="K300" i="4"/>
  <c r="K259" i="4"/>
  <c r="K327" i="4"/>
  <c r="K130" i="4"/>
  <c r="K168" i="4"/>
  <c r="K226" i="4"/>
  <c r="K82" i="4"/>
  <c r="K204" i="4"/>
  <c r="K34" i="4"/>
  <c r="K78" i="4"/>
  <c r="K115" i="4"/>
  <c r="K158" i="4"/>
  <c r="K197" i="4"/>
  <c r="K238" i="4"/>
  <c r="K293" i="4"/>
  <c r="K340" i="4"/>
  <c r="K35" i="4"/>
  <c r="K222" i="4"/>
  <c r="K349" i="4"/>
  <c r="K60" i="4"/>
  <c r="K99" i="4"/>
  <c r="K140" i="4"/>
  <c r="K181" i="4"/>
  <c r="K217" i="4"/>
  <c r="K268" i="4"/>
  <c r="K320" i="4"/>
  <c r="K364" i="4"/>
  <c r="K180" i="4"/>
  <c r="K14" i="4"/>
  <c r="K61" i="4"/>
  <c r="K100" i="4"/>
  <c r="K141" i="4"/>
  <c r="K182" i="4"/>
  <c r="K218" i="4"/>
  <c r="K269" i="4"/>
  <c r="K321" i="4"/>
  <c r="K365" i="4"/>
  <c r="K165" i="4"/>
  <c r="K17" i="4"/>
  <c r="K62" i="4"/>
  <c r="K101" i="4"/>
  <c r="K142" i="4"/>
  <c r="K183" i="4"/>
  <c r="K219" i="4"/>
  <c r="K272" i="4"/>
  <c r="K314" i="4"/>
  <c r="K358" i="4"/>
  <c r="K151" i="4"/>
  <c r="K325" i="4"/>
  <c r="K43" i="4"/>
  <c r="K120" i="4"/>
  <c r="K163" i="4"/>
  <c r="K202" i="4"/>
  <c r="K246" i="4"/>
  <c r="K298" i="4"/>
  <c r="K347" i="4"/>
  <c r="K71" i="4"/>
  <c r="K26" i="4"/>
  <c r="K267" i="4"/>
  <c r="K44" i="4"/>
  <c r="K85" i="4"/>
  <c r="K121" i="4"/>
  <c r="K164" i="4"/>
  <c r="K203" i="4"/>
  <c r="K247" i="4"/>
  <c r="K299" i="4"/>
  <c r="K348" i="4"/>
  <c r="K73" i="4"/>
  <c r="K256" i="4"/>
  <c r="K355" i="4"/>
  <c r="K68" i="4"/>
  <c r="K105" i="4"/>
  <c r="K146" i="4"/>
  <c r="K187" i="4"/>
  <c r="K223" i="4"/>
  <c r="K280" i="4"/>
  <c r="K326" i="4"/>
  <c r="K371" i="4"/>
  <c r="K210" i="4"/>
  <c r="K22" i="4"/>
  <c r="K69" i="4"/>
  <c r="K106" i="4"/>
  <c r="K147" i="4"/>
  <c r="K188" i="4"/>
  <c r="K224" i="4"/>
  <c r="K281" i="4"/>
  <c r="K328" i="4"/>
  <c r="K372" i="4"/>
  <c r="K192" i="4"/>
  <c r="K23" i="4"/>
  <c r="K70" i="4"/>
  <c r="K107" i="4"/>
  <c r="K148" i="4"/>
  <c r="K189" i="4"/>
  <c r="K225" i="4"/>
  <c r="K322" i="4"/>
  <c r="K367" i="4"/>
  <c r="K186" i="4"/>
  <c r="K13" i="4"/>
  <c r="K51" i="4"/>
  <c r="K90" i="4"/>
  <c r="K126" i="4"/>
  <c r="K172" i="4"/>
  <c r="K208" i="4"/>
  <c r="K254" i="4"/>
  <c r="K307" i="4"/>
  <c r="K353" i="4"/>
  <c r="K144" i="4"/>
  <c r="K24" i="4"/>
  <c r="K67" i="4"/>
  <c r="K27" i="4"/>
  <c r="K52" i="4"/>
  <c r="K91" i="4"/>
  <c r="K127" i="4"/>
  <c r="K173" i="4"/>
  <c r="K209" i="4"/>
  <c r="K255" i="4"/>
  <c r="K308" i="4"/>
  <c r="K354" i="4"/>
  <c r="K104" i="4"/>
  <c r="K294" i="4"/>
  <c r="K370" i="4"/>
  <c r="K74" i="4"/>
  <c r="K111" i="4"/>
  <c r="K152" i="4"/>
  <c r="K193" i="4"/>
  <c r="K230" i="4"/>
  <c r="K289" i="4"/>
  <c r="K335" i="4"/>
  <c r="K53" i="4"/>
  <c r="K239" i="4"/>
  <c r="K75" i="4"/>
  <c r="K112" i="4"/>
  <c r="K155" i="4"/>
  <c r="K194" i="4"/>
  <c r="K233" i="4"/>
  <c r="K290" i="4"/>
  <c r="K336" i="4"/>
  <c r="K12" i="4"/>
  <c r="K229" i="4"/>
  <c r="K30" i="4"/>
  <c r="K76" i="4"/>
  <c r="K113" i="4"/>
  <c r="K156" i="4"/>
  <c r="K195" i="4"/>
  <c r="K236" i="4"/>
  <c r="K282" i="4"/>
  <c r="K329" i="4"/>
  <c r="K373" i="4"/>
  <c r="K216" i="4"/>
  <c r="K10" i="4"/>
  <c r="K57" i="4"/>
  <c r="K96" i="4"/>
  <c r="K137" i="4"/>
  <c r="K178" i="4"/>
  <c r="K214" i="4"/>
  <c r="K265" i="4"/>
  <c r="K315" i="4"/>
  <c r="K359" i="4"/>
  <c r="K19" i="4"/>
  <c r="K66" i="4"/>
  <c r="K185" i="4"/>
  <c r="K276" i="4"/>
  <c r="K369" i="4"/>
  <c r="K332" i="4"/>
  <c r="K87" i="4"/>
  <c r="K169" i="4"/>
  <c r="K249" i="4"/>
  <c r="K350" i="4"/>
  <c r="K363" i="4"/>
  <c r="K88" i="4"/>
  <c r="K170" i="4"/>
  <c r="K250" i="4"/>
  <c r="K351" i="4"/>
  <c r="K21" i="4"/>
  <c r="K50" i="4"/>
  <c r="K125" i="4"/>
  <c r="K207" i="4"/>
  <c r="K297" i="4"/>
  <c r="K277" i="4"/>
  <c r="K149" i="4"/>
  <c r="K227" i="4"/>
  <c r="K330" i="4"/>
  <c r="K98" i="4"/>
  <c r="K11" i="4"/>
  <c r="K58" i="4"/>
  <c r="K97" i="4"/>
  <c r="K138" i="4"/>
  <c r="K179" i="4"/>
  <c r="K215" i="4"/>
  <c r="K266" i="4"/>
  <c r="K318" i="4"/>
  <c r="K362" i="4"/>
  <c r="K139" i="4"/>
  <c r="K319" i="4"/>
  <c r="K36" i="4"/>
  <c r="K80" i="4"/>
  <c r="K117" i="4"/>
  <c r="K160" i="4"/>
  <c r="K199" i="4"/>
  <c r="K240" i="4"/>
  <c r="K295" i="4"/>
  <c r="K344" i="4"/>
  <c r="K79" i="4"/>
  <c r="K287" i="4"/>
  <c r="K39" i="4"/>
  <c r="K81" i="4"/>
  <c r="K118" i="4"/>
  <c r="K161" i="4"/>
  <c r="K200" i="4"/>
  <c r="K244" i="4"/>
  <c r="K296" i="4"/>
  <c r="K345" i="4"/>
  <c r="K59" i="4"/>
  <c r="K303" i="4"/>
  <c r="K42" i="4"/>
  <c r="K119" i="4"/>
  <c r="K162" i="4"/>
  <c r="K201" i="4"/>
  <c r="K245" i="4"/>
  <c r="K291" i="4"/>
  <c r="K338" i="4"/>
  <c r="K47" i="4"/>
  <c r="K248" i="4"/>
  <c r="K18" i="4"/>
  <c r="K65" i="4"/>
  <c r="K102" i="4"/>
  <c r="K143" i="4"/>
  <c r="K184" i="4"/>
  <c r="K220" i="4"/>
  <c r="K275" i="4"/>
  <c r="K323" i="4"/>
  <c r="K368" i="4"/>
  <c r="K122" i="4"/>
  <c r="K103" i="4"/>
  <c r="K221" i="4"/>
  <c r="K324" i="4"/>
  <c r="K174" i="4"/>
  <c r="K48" i="4"/>
  <c r="K123" i="4"/>
  <c r="K205" i="4"/>
  <c r="K304" i="4"/>
  <c r="K110" i="4"/>
  <c r="K49" i="4"/>
  <c r="K124" i="4"/>
  <c r="K206" i="4"/>
  <c r="K305" i="4"/>
  <c r="K92" i="4"/>
  <c r="K89" i="4"/>
  <c r="K171" i="4"/>
  <c r="K251" i="4"/>
  <c r="K346" i="4"/>
  <c r="K86" i="4"/>
  <c r="K108" i="4"/>
  <c r="K190" i="4"/>
  <c r="K283" i="4"/>
  <c r="K376" i="4"/>
  <c r="K159" i="4"/>
  <c r="K25" i="4"/>
  <c r="K72" i="4"/>
  <c r="K109" i="4"/>
  <c r="K150" i="4"/>
  <c r="K191" i="4"/>
  <c r="K228" i="4"/>
  <c r="K286" i="4"/>
  <c r="K331" i="4"/>
  <c r="K20" i="4"/>
  <c r="K198" i="4"/>
  <c r="K343" i="4"/>
  <c r="K54" i="4"/>
  <c r="K93" i="4"/>
  <c r="K134" i="4"/>
  <c r="K175" i="4"/>
  <c r="K211" i="4"/>
  <c r="K262" i="4"/>
  <c r="K312" i="4"/>
  <c r="K356" i="4"/>
  <c r="K145" i="4"/>
  <c r="K8" i="4"/>
  <c r="K55" i="4"/>
  <c r="K94" i="4"/>
  <c r="K135" i="4"/>
  <c r="K176" i="4"/>
  <c r="K212" i="4"/>
  <c r="K263" i="4"/>
  <c r="K313" i="4"/>
  <c r="K357" i="4"/>
  <c r="K133" i="4"/>
  <c r="K9" i="4"/>
  <c r="K56" i="4"/>
  <c r="K95" i="4"/>
  <c r="K136" i="4"/>
  <c r="K177" i="4"/>
  <c r="K213" i="4"/>
  <c r="K264" i="4"/>
  <c r="K306" i="4"/>
  <c r="K352" i="4"/>
  <c r="K116" i="4"/>
  <c r="K311" i="4"/>
  <c r="K31" i="4"/>
  <c r="K77" i="4"/>
  <c r="K114" i="4"/>
  <c r="K157" i="4"/>
  <c r="K196" i="4"/>
  <c r="K237" i="4"/>
  <c r="K292" i="4"/>
  <c r="K339" i="4"/>
  <c r="AC63" i="5"/>
  <c r="I63" i="5"/>
  <c r="X63" i="5"/>
  <c r="AM63" i="5"/>
  <c r="AW63" i="5"/>
  <c r="S63" i="5"/>
  <c r="AH63" i="5"/>
  <c r="AR63" i="5"/>
  <c r="N63" i="5"/>
  <c r="L153" i="4"/>
  <c r="L63" i="4"/>
  <c r="L231" i="4"/>
  <c r="AR17" i="5"/>
  <c r="N17" i="5"/>
  <c r="AM17" i="5"/>
  <c r="X17" i="5"/>
  <c r="AH17" i="5"/>
  <c r="AW17" i="5"/>
  <c r="S17" i="5"/>
  <c r="AC17" i="5"/>
  <c r="I17" i="5"/>
  <c r="L378" i="4"/>
  <c r="L234" i="4"/>
  <c r="L284" i="4"/>
  <c r="X37" i="5"/>
  <c r="AH37" i="5"/>
  <c r="AW37" i="5"/>
  <c r="S37" i="5"/>
  <c r="AR37" i="5"/>
  <c r="N37" i="5"/>
  <c r="AC37" i="5"/>
  <c r="AM37" i="5"/>
  <c r="I37" i="5"/>
  <c r="AW15" i="5"/>
  <c r="S15" i="5"/>
  <c r="AC15" i="5"/>
  <c r="AR15" i="5"/>
  <c r="N15" i="5"/>
  <c r="AM15" i="5"/>
  <c r="X15" i="5"/>
  <c r="AH15" i="5"/>
  <c r="I15" i="5"/>
  <c r="L374" i="4"/>
  <c r="AC11" i="5"/>
  <c r="BB11" i="5"/>
  <c r="X11" i="5"/>
  <c r="AM11" i="5"/>
  <c r="AW11" i="5"/>
  <c r="S11" i="5"/>
  <c r="AH11" i="5"/>
  <c r="AR11" i="5"/>
  <c r="N11" i="5"/>
  <c r="I11" i="5"/>
  <c r="L360" i="4"/>
  <c r="L37" i="4"/>
  <c r="AM31" i="5"/>
  <c r="I31" i="5"/>
  <c r="AH31" i="5"/>
  <c r="AW31" i="5"/>
  <c r="S31" i="5"/>
  <c r="AC31" i="5"/>
  <c r="AR31" i="5"/>
  <c r="N31" i="5"/>
  <c r="X31" i="5"/>
  <c r="L45" i="4"/>
  <c r="AM51" i="5"/>
  <c r="I51" i="5"/>
  <c r="AW51" i="5"/>
  <c r="S51" i="5"/>
  <c r="AH51" i="5"/>
  <c r="AC51" i="5"/>
  <c r="AR51" i="5"/>
  <c r="N51" i="5"/>
  <c r="X51" i="5"/>
  <c r="I57" i="5"/>
  <c r="AW57" i="5"/>
  <c r="AM57" i="5"/>
  <c r="AC57" i="5"/>
  <c r="S57" i="5"/>
  <c r="AR57" i="5"/>
  <c r="AH57" i="5"/>
  <c r="X57" i="5"/>
  <c r="N57" i="5"/>
  <c r="G408" i="4"/>
  <c r="G391" i="4"/>
  <c r="G389" i="4"/>
  <c r="G384" i="4"/>
  <c r="G392" i="4"/>
  <c r="G403" i="4"/>
  <c r="G385" i="4"/>
  <c r="G398" i="4"/>
  <c r="G406" i="4"/>
  <c r="G388" i="4"/>
  <c r="G395" i="4"/>
  <c r="G404" i="4"/>
  <c r="G386" i="4"/>
  <c r="G393" i="4"/>
  <c r="G401" i="4"/>
  <c r="G409" i="4"/>
  <c r="G407" i="4"/>
  <c r="F411" i="4"/>
  <c r="G397" i="4"/>
  <c r="G402" i="4"/>
  <c r="G390" i="4"/>
  <c r="G400" i="4"/>
  <c r="G410" i="4"/>
  <c r="G405" i="4"/>
  <c r="G387" i="4"/>
  <c r="G394" i="4"/>
  <c r="G399" i="4"/>
  <c r="G396" i="4"/>
  <c r="G383" i="4"/>
  <c r="I65" i="5"/>
  <c r="C80" i="5"/>
  <c r="C82" i="5"/>
  <c r="D80" i="5" l="1"/>
  <c r="B80" i="5" s="1"/>
  <c r="B78" i="5"/>
  <c r="G78" i="5"/>
  <c r="B79" i="5"/>
  <c r="BQ104" i="5"/>
  <c r="BU104" i="5" s="1"/>
  <c r="CZ104" i="5"/>
  <c r="DD104" i="5" s="1"/>
  <c r="DT104" i="5"/>
  <c r="DX104" i="5" s="1"/>
  <c r="CU104" i="5"/>
  <c r="CY104" i="5" s="1"/>
  <c r="CA104" i="5"/>
  <c r="CE104" i="5" s="1"/>
  <c r="CK104" i="5"/>
  <c r="CO104" i="5" s="1"/>
  <c r="BG104" i="5"/>
  <c r="BK104" i="5" s="1"/>
  <c r="DE104" i="5"/>
  <c r="DI104" i="5" s="1"/>
  <c r="DO104" i="5"/>
  <c r="DS104" i="5" s="1"/>
  <c r="CF104" i="5"/>
  <c r="CJ104" i="5" s="1"/>
  <c r="DJ104" i="5"/>
  <c r="DN104" i="5" s="1"/>
  <c r="BV104" i="5"/>
  <c r="BZ104" i="5" s="1"/>
  <c r="CP104" i="5"/>
  <c r="CT104" i="5" s="1"/>
  <c r="H64" i="5"/>
  <c r="H62" i="5"/>
  <c r="H10" i="5"/>
  <c r="H58" i="5"/>
  <c r="H48" i="5"/>
  <c r="H46" i="5"/>
  <c r="H54" i="5"/>
  <c r="H44" i="5"/>
  <c r="H30" i="5"/>
  <c r="H38" i="5"/>
  <c r="H24" i="5"/>
  <c r="H22" i="5"/>
  <c r="H34" i="5"/>
  <c r="H32" i="5"/>
  <c r="H18" i="5"/>
  <c r="H26" i="5"/>
  <c r="H12" i="5"/>
  <c r="H56" i="5"/>
  <c r="H36" i="5"/>
  <c r="H42" i="5"/>
  <c r="H20" i="5"/>
  <c r="H16" i="5"/>
  <c r="H14" i="5"/>
  <c r="H50" i="5"/>
  <c r="H40" i="5"/>
  <c r="H52" i="5"/>
  <c r="H28" i="5"/>
  <c r="H60" i="5"/>
  <c r="AC104" i="5"/>
  <c r="I104" i="5"/>
  <c r="AH104" i="5"/>
  <c r="AW104" i="5"/>
  <c r="BA104" i="5" s="1"/>
  <c r="X104" i="5"/>
  <c r="AR104" i="5"/>
  <c r="AV104" i="5" s="1"/>
  <c r="BB104" i="5"/>
  <c r="BF104" i="5" s="1"/>
  <c r="S104" i="5"/>
  <c r="D82" i="5"/>
  <c r="N104" i="5"/>
  <c r="C84" i="5"/>
  <c r="G80" i="5" l="1"/>
  <c r="H80" i="5"/>
  <c r="B81" i="5"/>
  <c r="I105" i="5"/>
  <c r="N105" i="5" s="1"/>
  <c r="S105" i="5" s="1"/>
  <c r="X105" i="5" s="1"/>
  <c r="AC105" i="5" s="1"/>
  <c r="AH105" i="5" s="1"/>
  <c r="W104" i="5"/>
  <c r="R104" i="5"/>
  <c r="AL104" i="5"/>
  <c r="AG104" i="5"/>
  <c r="AB104" i="5"/>
  <c r="M104" i="5"/>
  <c r="M105" i="5" s="1"/>
  <c r="D84" i="5"/>
  <c r="B83" i="5"/>
  <c r="B82" i="5"/>
  <c r="H82" i="5"/>
  <c r="G82" i="5"/>
  <c r="C86" i="5"/>
  <c r="R105" i="5" l="1"/>
  <c r="W105" i="5" s="1"/>
  <c r="AB105" i="5" s="1"/>
  <c r="AG105" i="5" s="1"/>
  <c r="D86" i="5"/>
  <c r="H84" i="5"/>
  <c r="B84" i="5"/>
  <c r="G84" i="5"/>
  <c r="B85" i="5"/>
  <c r="C88" i="5"/>
  <c r="D88" i="5" l="1"/>
  <c r="B86" i="5"/>
  <c r="G86" i="5"/>
  <c r="B87" i="5"/>
  <c r="H86" i="5"/>
  <c r="AM104" i="5"/>
  <c r="AQ104" i="5" s="1"/>
  <c r="C90" i="5"/>
  <c r="AL105" i="5" l="1"/>
  <c r="AQ105" i="5" s="1"/>
  <c r="AV105" i="5" s="1"/>
  <c r="BA105" i="5" s="1"/>
  <c r="BF105" i="5" s="1"/>
  <c r="BK105" i="5" s="1"/>
  <c r="AM105" i="5"/>
  <c r="AR105" i="5" s="1"/>
  <c r="AW105" i="5" s="1"/>
  <c r="BB105" i="5" s="1"/>
  <c r="BG105" i="5" s="1"/>
  <c r="D90" i="5"/>
  <c r="G88" i="5"/>
  <c r="B89" i="5"/>
  <c r="H88" i="5"/>
  <c r="B88" i="5"/>
  <c r="C92" i="5"/>
  <c r="D92" i="5" l="1"/>
  <c r="H90" i="5"/>
  <c r="G90" i="5"/>
  <c r="B90" i="5"/>
  <c r="B91" i="5"/>
  <c r="C94" i="5"/>
  <c r="D94" i="5" l="1"/>
  <c r="H92" i="5"/>
  <c r="B92" i="5"/>
  <c r="G92" i="5"/>
  <c r="B93" i="5"/>
  <c r="C96" i="5"/>
  <c r="D96" i="5" l="1"/>
  <c r="B94" i="5"/>
  <c r="B95" i="5"/>
  <c r="H94" i="5"/>
  <c r="G94" i="5"/>
  <c r="C98" i="5"/>
  <c r="D98" i="5" l="1"/>
  <c r="H96" i="5"/>
  <c r="G96" i="5"/>
  <c r="B96" i="5"/>
  <c r="B97" i="5"/>
  <c r="C100" i="5"/>
  <c r="D100" i="5" l="1"/>
  <c r="B98" i="5"/>
  <c r="H98" i="5"/>
  <c r="B99" i="5"/>
  <c r="G98" i="5"/>
  <c r="C102" i="5"/>
  <c r="D102" i="5" l="1"/>
  <c r="G100" i="5"/>
  <c r="H100" i="5"/>
  <c r="B100" i="5"/>
  <c r="B101" i="5"/>
  <c r="G102" i="5" l="1"/>
  <c r="B103" i="5"/>
  <c r="B102" i="5"/>
  <c r="H102" i="5"/>
  <c r="H104" i="5" s="1"/>
  <c r="BL104" i="5" l="1"/>
  <c r="BP104" i="5" l="1"/>
  <c r="BP105" i="5" s="1"/>
  <c r="BU105" i="5" s="1"/>
  <c r="BZ105" i="5" s="1"/>
  <c r="CE105" i="5" s="1"/>
  <c r="CJ105" i="5" s="1"/>
  <c r="CO105" i="5" s="1"/>
  <c r="CT105" i="5" s="1"/>
  <c r="CY105" i="5" s="1"/>
  <c r="DD105" i="5" s="1"/>
  <c r="DI105" i="5" s="1"/>
  <c r="DN105" i="5" s="1"/>
  <c r="DS105" i="5" s="1"/>
  <c r="DX105" i="5" s="1"/>
  <c r="BL105" i="5"/>
  <c r="BQ105" i="5" s="1"/>
  <c r="BV105" i="5" s="1"/>
  <c r="CA105" i="5" s="1"/>
  <c r="CF105" i="5" s="1"/>
  <c r="CK105" i="5" s="1"/>
  <c r="CP105" i="5" s="1"/>
  <c r="CU105" i="5" s="1"/>
  <c r="CZ105" i="5" s="1"/>
  <c r="DE105" i="5" s="1"/>
  <c r="DJ105" i="5" s="1"/>
  <c r="DO105" i="5" s="1"/>
  <c r="DT105" i="5" s="1"/>
</calcChain>
</file>

<file path=xl/sharedStrings.xml><?xml version="1.0" encoding="utf-8"?>
<sst xmlns="http://schemas.openxmlformats.org/spreadsheetml/2006/main" count="4250" uniqueCount="1503">
  <si>
    <t>Item</t>
  </si>
  <si>
    <t>Código</t>
  </si>
  <si>
    <t>Orçamento / Descrição do item</t>
  </si>
  <si>
    <t>Unidade</t>
  </si>
  <si>
    <t>001-ADMINISTRAÇÃO</t>
  </si>
  <si>
    <t>0001</t>
  </si>
  <si>
    <t>05.105.0128-A</t>
  </si>
  <si>
    <t>MAO-DE-OBRA DE MESTRE DE OBRA "A",INCLUSIVE ENCARGOS SOCIAIS</t>
  </si>
  <si>
    <t xml:space="preserve">MES       </t>
  </si>
  <si>
    <t>0002</t>
  </si>
  <si>
    <t>05.105.0123-A</t>
  </si>
  <si>
    <t>MAO-DE-OBRA DE AUXILIAR DE ALMOXARIFE,INCLUSIVE ENCARGOS SOCIAIS</t>
  </si>
  <si>
    <t>0003</t>
  </si>
  <si>
    <t>05.105.0100-A</t>
  </si>
  <si>
    <t>MAO-DE-OBRA DE VIGIA,INCLUSIVE ENCARGOS SOCIAIS</t>
  </si>
  <si>
    <t>0004</t>
  </si>
  <si>
    <t>05.105.0139-A</t>
  </si>
  <si>
    <t>MAO-DE-OBRA DE AUXILIAR DE ESCRITORIO,INCLUSIVE ENCARGOS SOCIAIS</t>
  </si>
  <si>
    <t>0005</t>
  </si>
  <si>
    <t>05.105.0169-A</t>
  </si>
  <si>
    <t>MAO-DE-OBRA DE TECNICO DE SEGURANCA DO TRABALHO,INCLUSIVE ENCARGOS SOCIAIS</t>
  </si>
  <si>
    <t>0006</t>
  </si>
  <si>
    <t>05.105.0130-A</t>
  </si>
  <si>
    <t>MAO-DE-OBRA DE ENGENHEIRO OU ARQUITETO JR.,INCLUSIVE ENCARGOS SOCIAIS</t>
  </si>
  <si>
    <t>0007</t>
  </si>
  <si>
    <t>05.100.0900-A</t>
  </si>
  <si>
    <t xml:space="preserve">UR        </t>
  </si>
  <si>
    <t>Total do orçamento 001-ADMINISTRAÇÃO</t>
  </si>
  <si>
    <t>002-SERVIÇOS GERAIS</t>
  </si>
  <si>
    <t>0008</t>
  </si>
  <si>
    <t>02.006.0015-A</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</si>
  <si>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</si>
  <si>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0009</t>
  </si>
  <si>
    <t>01.018.0001-A</t>
  </si>
  <si>
    <t>MARCACAO DE OBRA SEM INSTRUMENTO TOPOGRAFICO,CONSIDERADA A PROJECAO HORIZONTAL DA AREA ENVOLVENTE</t>
  </si>
  <si>
    <t xml:space="preserve">M2        </t>
  </si>
  <si>
    <t>0010</t>
  </si>
  <si>
    <t>02.020.0002-A</t>
  </si>
  <si>
    <t>PLACA DE IDENTIFICACAO DE OBRA PUBLICA,TIPO BANNER/PLOTTER,CONSTITUIDA POR LONA E IMPRESSAO DIGITAL,INCLUSIVE SUPORTES DE MADEIRA.FORNECIMENTO E COLOCACAO</t>
  </si>
  <si>
    <t>0011</t>
  </si>
  <si>
    <t>0012</t>
  </si>
  <si>
    <t>02.006.0050-A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</si>
  <si>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</si>
  <si>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0013</t>
  </si>
  <si>
    <t>04.013.0015-A</t>
  </si>
  <si>
    <t>CARGA E DESCARGA DE CONTAINER,SEGUNDO DESCRICAO DA FAMILIA 02.006</t>
  </si>
  <si>
    <t xml:space="preserve">UN        </t>
  </si>
  <si>
    <t>02 Container</t>
  </si>
  <si>
    <t>0014</t>
  </si>
  <si>
    <t>02.002.0005-A</t>
  </si>
  <si>
    <t>TAPUME DE VEDACAO OU PROTECAO,EXECUTADO COM TELHAS TRAPEZOIDAIS DE ACO GALVANIZADO,ESPESSURA DE 0,5MM,ESTAS COM 4 VEZESDE UTILIZACAO,INCLUSIVE ENGRADAMENTO DE MADEIRA,UTILIZADO 2VEZES E PINTURA ESMALTE SINTETICO NA FACE EXTERNA</t>
  </si>
  <si>
    <t>0015</t>
  </si>
  <si>
    <t>04.005.0300-A</t>
  </si>
  <si>
    <t>TRANSPORTE DE CONTAINER,SEGUNDO DESCRICAO DA FAMILIA 02.006,EXCLUSIVE CARGA E DESCARGA(VIDE ITEM 04.013.0015)</t>
  </si>
  <si>
    <t>0016</t>
  </si>
  <si>
    <t>01.006.0010-A</t>
  </si>
  <si>
    <t>REGULARIZACAO DE TERRENO COM TRATOR EM TORNO DE 80CV,COMPREENDENDO ACERTO,RASPAGEM EVENTUALMENTE ATE 0,30M DE PROFUNDIDADE E AFASTAMENTO LATERAL DO MATERIAL EXCEDENTE</t>
  </si>
  <si>
    <t>0017</t>
  </si>
  <si>
    <t>09.005.0052-A</t>
  </si>
  <si>
    <t>CORTE,DESGALHAMENTO,DESTOCAMENTO E DESENRAIZAMENTO DE ARVORE,COM ALTURA ATE 3,00M,DIAMETRO EM TORNO DE 15CM,COM AUXILIODE EQUIPAMENTO MECANICO</t>
  </si>
  <si>
    <t>Corte de árvores pequenas D=máx 15cm</t>
  </si>
  <si>
    <t>0018</t>
  </si>
  <si>
    <t>0019</t>
  </si>
  <si>
    <t>Total do orçamento 002-SERVIÇOS GERAIS</t>
  </si>
  <si>
    <t>003-INSTALAÇÕES PROVISÓRIAS</t>
  </si>
  <si>
    <t>0020</t>
  </si>
  <si>
    <t>02.015.0001-A</t>
  </si>
  <si>
    <t>INSTALACAO E LIGACAO PROVISORIA PARA ABASTECIMENTO DE AGUA EESGOTAMENTO SANITARIO EM CANTEIRO DE OBRAS,INCLUSIVE ESCAVACAO,EXCLUSIVE REPOSICAO DA PAVIMENTACAO DO LOGRADOURO PUBLICO</t>
  </si>
  <si>
    <t>0021</t>
  </si>
  <si>
    <t>02.016.0001-A</t>
  </si>
  <si>
    <t>INSTALACAO E LIGACAO PROVISORIA DE ALIMENTACAO DE ENERGIA ELETRICA,EM BAIXA TENSAO,PARA CANTEIRO DE OBRAS,M3-CHAVE 100A,CARGA 3KW,20CV,EXCLUSIVE O FORNECIMENTO DO MEDIDOR</t>
  </si>
  <si>
    <t>Total do orçamento 003-INSTALAÇÕES PROVISÓRIAS</t>
  </si>
  <si>
    <t>004-APARELHAMENTO E MAQUINARIA</t>
  </si>
  <si>
    <t>0022</t>
  </si>
  <si>
    <t>05.006.0001-B</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</si>
  <si>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</si>
  <si>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0023</t>
  </si>
  <si>
    <t>05.008.0001-A</t>
  </si>
  <si>
    <t>MONTAGEM E DESMONTAGEM DE ANDAIME COM ELEMENTOS TUBULARES,CONSIDERANDO-SE A AREA VERTICAL RECOBERTA</t>
  </si>
  <si>
    <t>0024</t>
  </si>
  <si>
    <t>05.005.0013-A</t>
  </si>
  <si>
    <t>PLATAFORMA OU PASSARELA DE MADEIRA DE 1ª,CONSIDERANDO-SE APROVEITAMENTO DA MADEIRA 40 VEZES,EXCLUSIVE ANDAIME OU OUTRO SUPORTE E MOVIMENTACAO(VIDE ITEM 05.008.0008)</t>
  </si>
  <si>
    <t>Total do orçamento 004-APARELHAMENTO E MAQUINARIA</t>
  </si>
  <si>
    <t>005-ENSAIOS</t>
  </si>
  <si>
    <t>0026</t>
  </si>
  <si>
    <t>01.001.0150-A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</si>
  <si>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</si>
  <si>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 xml:space="preserve">M3        </t>
  </si>
  <si>
    <t>Total do orçamento 005-ENSAIOS</t>
  </si>
  <si>
    <t>006-MOVIMENTO DE TERRA</t>
  </si>
  <si>
    <t>0029</t>
  </si>
  <si>
    <t>20.104.0001-A</t>
  </si>
  <si>
    <t>SAIBRO,INCLUSIVE TRANSPORTE.FORNECIMENTO</t>
  </si>
  <si>
    <t>0030</t>
  </si>
  <si>
    <t>03.001.0096-A</t>
  </si>
  <si>
    <t>ESCAVACAO E REATERRO DE VALA,EM MATERIAL DE 2ªCATEGORIA,PARALIGACAO PREDIAL DE ESGOTO SANITARIO</t>
  </si>
  <si>
    <t xml:space="preserve">M         </t>
  </si>
  <si>
    <t>Rede de Esgoto Externa conf projeto</t>
  </si>
  <si>
    <t>0031</t>
  </si>
  <si>
    <t>03.010.0101-A</t>
  </si>
  <si>
    <t>COMPACTACAO DE ATERRO,EM CAMADAS DE 20CM,UTILIZANDO COMPACTADOR PNEUMATICO(SAPO),INCLUSIVE COMPRESSOR</t>
  </si>
  <si>
    <t>Total do orçamento 006-MOVIMENTO DE TERRA</t>
  </si>
  <si>
    <t>007-FUNDAÇÕES</t>
  </si>
  <si>
    <t>0032</t>
  </si>
  <si>
    <t>11.004.0029-A</t>
  </si>
  <si>
    <t>FORMAS DE MADEIRA DE 3ª,COM APROVEITAMENTO DA MADEIRA POR 4VEZES,PARA A MOLDAGEM DE CINTA SOBRE BALDRAME,INCLUSIVE FORNECIMENTO DE MATERIAIS E DESMOLDAGEM</t>
  </si>
  <si>
    <t>0033</t>
  </si>
  <si>
    <t>11.009.0014-1</t>
  </si>
  <si>
    <t>BARRA DE ACO CA-50,COM SALIENCIA OU MOSSA,COEFICIENTE DE CONFORMACAO SUPERFICIAL MINIMO (ADERENCIA) IGUAL A 1,5,DIAMETRODE 8 A 12,5MM,DESTINADA A ARMADURA DE CONCRETO ARMADO,10%DE PERDAS DE PONTAS E ARAME 18.FORNECIMENTO</t>
  </si>
  <si>
    <t xml:space="preserve">KG        </t>
  </si>
  <si>
    <t>0034</t>
  </si>
  <si>
    <t>11.011.0030-1</t>
  </si>
  <si>
    <t>CORTE,DOBRAGEM,MONTAGEM E COLOCACAO DE FERRAGENS NAS FORMAS,ACO CA-50,EM BARRAS REDONDAS,COM DIAMETRO DE 8 A 12,5MM</t>
  </si>
  <si>
    <t>0035</t>
  </si>
  <si>
    <t>11.025.0009-A</t>
  </si>
  <si>
    <t>CONCRETO BOMBEADO,FCK=25MPA,COMPREENDENDO O FORNECIMENTO DECONCRETO IMPORTADO DE USINA,COLOCACAO NAS FORMAS,ESPALHAMENTO,ADENSAMENTO MECANICO E ACABAMENTO</t>
  </si>
  <si>
    <t>0036</t>
  </si>
  <si>
    <t>11.013.0070-B</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</si>
  <si>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</si>
  <si>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0037</t>
  </si>
  <si>
    <t>11.009.0013-A</t>
  </si>
  <si>
    <t>BARRA DE ACO CA-50,COM SALIENCIA OU MOSSA,COEFICIENTE DE CONFORMACAO SUPERFICIAL MINIMO (ADERENCIA) IGUAL A 1,5,DIAMETRODE 6,3MM,DESTINADA A ARMADURA DE CONCRETO ARMADO,10% DE PERDAS DE PONTAS E ARAME 18.FORNECIMENTO</t>
  </si>
  <si>
    <t>0038</t>
  </si>
  <si>
    <t>11.009.0015-1</t>
  </si>
  <si>
    <t>BARRA DE ACO CA-50,COM SALIENCIA OU MOSSA,COEFICIENTE DE CONFORMACAO SUPERFICIAL MINIMO (ADERENCIA) IGUAL A 1,5,DIAMETROACIMA DE 12,5MM,DESTINADA A ARMADURA DE CONCRETO ARMADO,10%DE PERDAS DE PONTAS E ARAME 18.FORNECIMENTO</t>
  </si>
  <si>
    <t>0039</t>
  </si>
  <si>
    <t>11.009.0011-A</t>
  </si>
  <si>
    <t>FIO DE ACO CA-60,REDONDO,COM SALIENCIA OU MOSSA,COEFICIENTEDE CONFORMACAO SUPERFICIAL MINIMO(ADERENCIA)IGUAL A 1,5,DIAMETRO ENTRE 4,2 A 5MM,DESTINADO A ARMADURA DE PECAS DE CONCRETO ARMADO,COMPREENDENDO 10% DE PERDAS DE PONTAS E ARAME 18.FORNECIMENTO</t>
  </si>
  <si>
    <t>0040</t>
  </si>
  <si>
    <t>11.011.0029-A</t>
  </si>
  <si>
    <t>CORTE,DOBRAGEM,MONTAGEM E COLOCACAO DE FERRAGENS NAS FORMAS,ACO CA-50,EM BARRAS REDONDAS,COM DIAMETRO IGUAL A 6,3MM</t>
  </si>
  <si>
    <t>0041</t>
  </si>
  <si>
    <t>11.011.0031-1</t>
  </si>
  <si>
    <t>CORTE,DOBRAGEM,MONTAGEM E COLOCACAO DE FERRAGENS NAS FORMAS,ACO CA-50,EM BARRAS REDONDAS,COM DIAMETRO ACIMA DE 12,5MM</t>
  </si>
  <si>
    <t>0042</t>
  </si>
  <si>
    <t>11.011.0027-A</t>
  </si>
  <si>
    <t>CORTE,DOBRAGEM,MONTAGEM E COLOCACAO DE FERRAGENS NAS FORMAS,ACO CA-60,EM FIO REDONDO,COM DIAMETRO DE 4,2 A 5MM</t>
  </si>
  <si>
    <t>0043</t>
  </si>
  <si>
    <t>11.005.0012-A</t>
  </si>
  <si>
    <t>FORMAS DE CHAPAS DE MADEIRA COMPENSADA,DE 14MM DE ESPESSURA,RESINADAS,PARA LAJES,SERVINDO 2 VEZES,E MADEIRA AUXILIAR SERVINDO 2 VEZES,INCLUSIVE FORNECIMENTO E DESMOLDAGEM,EXCLUSIVEESCORAMENTO</t>
  </si>
  <si>
    <t>0044</t>
  </si>
  <si>
    <t>11.004.0036-A</t>
  </si>
  <si>
    <t>ESCORAMENTO DE FORMAS DE 3,30 ATE 3,50M DE PE DIREITO,COM MADEIRA DE 3ª,TABUAS EMPREGADAS 3 VEZES,PRUMOS 4 VEZES</t>
  </si>
  <si>
    <t>0045</t>
  </si>
  <si>
    <t>11.004.0021-1</t>
  </si>
  <si>
    <t>FORMAS DE MADEIRA DE 3ª PARA MOLDAGEM DE PECAS DE CONCRETO ARMADO COM PARAMENTOS PLANOS,EM LAJES,VIGAS,PAREDES,ETC,SERVINDO A MADEIRA 2 VEZES,INCLUSIVE DESMOLDAGEM,EXCLUSIVE ESCORAMENTO</t>
  </si>
  <si>
    <t>0046</t>
  </si>
  <si>
    <t>11.004.0070-B</t>
  </si>
  <si>
    <t>ESCORAMENTO DE FORMAS DE PARAMENTOS VERTICAIS,PARA ALTURA DE1,50 A 5,00M,COM APROVEITAMENTO DE 2 VEZES DA MADEIRA,INCLUSIVE RETIRADA</t>
  </si>
  <si>
    <t>0047</t>
  </si>
  <si>
    <t>Total do orçamento 007-FUNDAÇÕES</t>
  </si>
  <si>
    <t>008-ESTRUTURAS</t>
  </si>
  <si>
    <t>0048</t>
  </si>
  <si>
    <t>11.031.0006-A</t>
  </si>
  <si>
    <t>PRE-LAJE COM PAINEL TRELICADO,MACICA,PARA VAO DE 5,20 A 6,20M,PARA TRAFEGO PESADO,CARGA PERMANENTE DE 7,50KN/M2,EXCLUSIVE CAPEAMENTO E ARMACAO NEGATIVA E POSITIVA ADICIONAL.FORNECIMENTO E ASSENTAMENTO</t>
  </si>
  <si>
    <t>Conf. Projeto Estrutural - Pav Superior</t>
  </si>
  <si>
    <t>0049</t>
  </si>
  <si>
    <t>11.023.0005-A</t>
  </si>
  <si>
    <t>TELA PARA ESTRUTURA DE CONCRETO ARMADO,FORMADA POR FIOS DEACO CA-60,CRUZADAS E SOLDADAS ENTRE SI,FORMANDO MALHAS QUADRADAS DE FIOS COM DIAMETRO DE 4,2MM E ESPACAMENTO ENTRE ELESDE 10X10CM.FORNECIMENTO</t>
  </si>
  <si>
    <t>0050</t>
  </si>
  <si>
    <t xml:space="preserve">Escoramento Laje Maciça_x000D_
Térreo: Área Laje Maciça 1.676,73m² x Pé direito 3,40=5.700,88m³_x000D_
Teto Área Técnico-parte: Área Laje Maciça 174,42 m² x Pé Direito 2,45 m =427,32m³_x000D_
Laje Mastro Área Laje Maciça 6,44m² _x000D_
Laje Guarita e Substação Área Laje Maciça 39,46 x Pé Direito 2,80 = 110,48_x000D_
Total: 5.700,88 + 427,32 + 6,44 + 110,48 = 6.245,12 / 3 = 2.081,70 m³_x000D_
</t>
  </si>
  <si>
    <t>0051</t>
  </si>
  <si>
    <t>0052</t>
  </si>
  <si>
    <t>0053</t>
  </si>
  <si>
    <t>0054</t>
  </si>
  <si>
    <t>11.005.0001-B</t>
  </si>
  <si>
    <t>FORMAS DE CHAPAS DE MADEIRA COMPENSADA,EMPREGANDO-SE AS DE 14MM,RESINADAS,E TAMBEM AS DE 20MM DE ESPESSURA,PLASTIFICADAS,SERVINDO 4 VEZES,E A MADEIRA AUXILIAR SERVINDO 3 VEZES,INCLUSIVE FORNECIMENTO E DESMOLDAGEM,EXCLUSIVE ESCORAMENTO</t>
  </si>
  <si>
    <t>0055</t>
  </si>
  <si>
    <t>0056</t>
  </si>
  <si>
    <t>0057</t>
  </si>
  <si>
    <t>0058</t>
  </si>
  <si>
    <t>0059</t>
  </si>
  <si>
    <t>0060</t>
  </si>
  <si>
    <t>0061</t>
  </si>
  <si>
    <t>0062</t>
  </si>
  <si>
    <t>0063</t>
  </si>
  <si>
    <t>Laje Térreo (209,30) + Laje Superior (89,51) + Laje Pav Técnico (82,24) + Viga Térreo (64,64) + Viga Superior (47,55) + Viga P.Técnico (22,42) + Pilar Térreo (11,77) + Pilar Superior (19,51) + Pilar P.Técnico (4,88) + Mastro (1,73) + Guarita (12,36)_x000D_
Total: 209,30 + 89,51 + 82,24 + 64,64 + 47,55 + 22,42 + 11,77 + 19,51 + 4,88 + 1,73 + 12,36 = 565,91 m³</t>
  </si>
  <si>
    <t>0064</t>
  </si>
  <si>
    <t>MONTAGEM E DESMONTAGEM DE FÔRMA DE LAJE NERVURADA COM CUBETA E ASSOALHO, PÉ-DIREITO DUPLO, EM CHAPA DE MADEIRA COMPENSADA RESINADA, 8 UTILIZAÇÕES. AF_09/2020</t>
  </si>
  <si>
    <t>0065</t>
  </si>
  <si>
    <t>0066</t>
  </si>
  <si>
    <t>Total do orçamento 008-ESTRUTURAS</t>
  </si>
  <si>
    <t>009-INSTALAÇÕES ELÉTRICAS</t>
  </si>
  <si>
    <t>0068</t>
  </si>
  <si>
    <t>15.007.0415-A</t>
  </si>
  <si>
    <t>QUADRO DE DISTRIBUICAO DE ENERGIA,100A,PARA DISJUNTORES TERMO-MAGNETICOS UNIPOLARES,DE SOBREPOR,COM PORTA E BARRAMENTOSDE FASE,NEUTRO E TERRA,TRIFASICO,PARA INSTALACAO DE ATE 18 DISJUNTORES COM DISPOSITIVO PARA CHAVE GERAL.FORNECIMENTO E COLOCACAO</t>
  </si>
  <si>
    <t>0069</t>
  </si>
  <si>
    <t>15.007.0420-A</t>
  </si>
  <si>
    <t>QUADRO DE DISTRIBUICAO DE ENERGIA,100A,PARA DISJUNTORES TERMO-MAGNETICOS UNIPOLARES,DE SOBREPOR,COM PORTA E BARRAMENTOSDE FASE,NEUTRO E TERRA,TRIFASICO,PARA INSTALACAO DE ATE 24 DISJUNTORES COM DISPOSITIVO PARA CHAVE GERAL.FORNECIMENTO E COLOCACAO</t>
  </si>
  <si>
    <t>0070</t>
  </si>
  <si>
    <t>15.007.0430-A</t>
  </si>
  <si>
    <t>QUADRO DE DISTRIBUICAO DE ENERGIA,100A,PARA DISJUNTORES TERMO-MAGNETICOS UNIPOLARES,DE SOBREPOR,COM PORTA E BARRAMENTOSDE FASE,NEUTRO E TERRA,TRIFASICO,PARA INSTALACAO DE ATE 40 DISJUNTORES COM DISPOSITIVO PARA CHAVE GERAL.FORNECIMENTO E COLOCACAO</t>
  </si>
  <si>
    <t>0071</t>
  </si>
  <si>
    <t>15.007.0435-A</t>
  </si>
  <si>
    <t>QUADRO DE DISTRIBUICAO DE ENERGIA,150A,PARA DISJUNTORES TERMO-MAGNETICOS UNIPOLARES,DE SOBREPOR,COM PORTA E BARRAMENTOSDE FASE,NEUTRO E TERRA,TRIFASICO,PARA INSTALACAO DE ATE 50 DISJUNTORES COM DISPOSITIVO PARA CHAVE GERAL.FORNECIMENTO E COLOCACAO</t>
  </si>
  <si>
    <t>0072</t>
  </si>
  <si>
    <t>15.008.0255-A</t>
  </si>
  <si>
    <t>CABO DE COBRE FLEXIVEL COM ISOLAMENTO TERMOPLASTICO,COMPREENDENDO:PREPARO,CORTE E ENFIACAO EM ELETRODUTOS,NA BITOLA DE 150MM2, 0,6/1KV.FORNECIMENTO E COLOCACAO</t>
  </si>
  <si>
    <t>0073</t>
  </si>
  <si>
    <t>15.008.0260-A</t>
  </si>
  <si>
    <t>CABO DE COBRE FLEXIVEL COM ISOLAMENTO TERMOPLASTICO,COMPREENDENDO:PREPARO,CORTE E ENFIACAO EM ELETRODUTOS,NA BITOLA DE 185MM2, 0,6/1KV.FORNECIMENTO E COLOCACAO</t>
  </si>
  <si>
    <t>0074</t>
  </si>
  <si>
    <t>15.008.0245-A</t>
  </si>
  <si>
    <t>CABO DE COBRE FLEXIVEL COM ISOLAMENTO TERMOPLASTICO,COMPREENDENDO:PREPARO,CORTE E ENFIACAO EM ELETRODUTOS,NA BITOLA DE 95MM2, 0,6/1KV.FORNECIMENTO E COLOCACAO</t>
  </si>
  <si>
    <t>0075</t>
  </si>
  <si>
    <t>15.008.0250-A</t>
  </si>
  <si>
    <t>CABO DE COBRE FLEXIVEL COM ISOLAMENTO TERMOPLASTICO,COMPREENDENDO:PREPARO,CORTE E ENFIACAO EM ELETRODUTOS,NA BITOLA DE 120MM2, 0,6/1KV.FORNECIMENTO E COLOCACAO</t>
  </si>
  <si>
    <t>0076</t>
  </si>
  <si>
    <t>15.008.0230-A</t>
  </si>
  <si>
    <t>CABO DE COBRE FLEXIVEL COM ISOLAMENTO TERMOPLASTICO,COMPREENDENDO:PREPARO,CORTE E ENFIACAO EM ELETRODUTOS,NA BITOLA DE 25MM2, 0,6/1KV.FORNECIMENTO E COLOCACAO</t>
  </si>
  <si>
    <t>0077</t>
  </si>
  <si>
    <t>15.008.0220-A</t>
  </si>
  <si>
    <t>CABO DE COBRE FLEXIVEL COM ISOLAMENTO TERMOPLASTICO,COMPREENDENDO:PREPARO,CORTE E ENFIACAO EM ELETRODUTOS,NA BITOLA DE 10MM2, 0,6/1KV.FORNECIMENTO E COLOCACAO</t>
  </si>
  <si>
    <t>0078</t>
  </si>
  <si>
    <t>15.015.0250-A</t>
  </si>
  <si>
    <t>INSTALACAO DE PONTO DE TOMADA,EMBUTIDO NA ALVENARIA,EQUIVALENTE A 2 VARAS DE ELETRODUTO DE PVC RIGIDO DE 3/4",18,00M DEFIO 2,5MM2,CAIXAS,CONEXOES E TOMADA DE EMBUTIR,2P+T,10A,PADRAO BRASILEIRO,COM PLACA FOSFORESCENTE,INCLUSIVE ABERTURA E FECHAMENTO DE RASGO EM ALVENARIA</t>
  </si>
  <si>
    <t>0079</t>
  </si>
  <si>
    <t>15.015.0270-A</t>
  </si>
  <si>
    <t>INSTALACAO DE UM CONJUNTO DE 2 TOMADAS,EMBUTIDO NA ALVENARIA,EQUIVALENTE A 3 VARAS DE ELETRODUTO DE PVC RIGIDO DE 3/4",27,00M DE FIO 2,5MM2,CAIXAS,CONEXOES E TOMADAS DE EMBUTIR 2P+T,10A,COM PLACA FOSFORESCENTE,INCLUSIVE ABERTURA E FECHAMENTO DE RASGO EM ALVENARIA</t>
  </si>
  <si>
    <t>0080</t>
  </si>
  <si>
    <t>15.019.0020-A</t>
  </si>
  <si>
    <t>INTERRUPTOR DE EMBUTIR COM 1 TECLA SIMPLES FOSFORESCENTE E PLACA.FORNECIMENTO E COLOCACAO</t>
  </si>
  <si>
    <t>0081</t>
  </si>
  <si>
    <t>15.019.0010-A</t>
  </si>
  <si>
    <t>TOMADA DE PISO,SIMPLES,EM CORPO DE ALUMINIO FUNDIDO E TAMPAEM LATAO POLIDO,10A/250V.FORNECIMENTO E COLOCACAO</t>
  </si>
  <si>
    <t>0082</t>
  </si>
  <si>
    <t>15.019.0035-A</t>
  </si>
  <si>
    <t>INTERRUPTOR THREE-WAY DE EMBUTIR COM TECLA FOSFORESCENTE,INCLUSIVE PLACA.FORNECIMENTO E COLOCACAO</t>
  </si>
  <si>
    <t>0083</t>
  </si>
  <si>
    <t>15.007.0696-A</t>
  </si>
  <si>
    <t>CHAVE GUARDA MOTOR,TRIFASICA,ATE 3CV,220V,EM CAIXA METALICA,COMPREENDENDO:CHAVE MAGNETICA COM RELE TERMICO,SINALEIRA(VERDE E VERMELHO)E BOTOEIRA LIGA/DESLIGA.FORNECIMENTO E COLOCACAO</t>
  </si>
  <si>
    <t>0084</t>
  </si>
  <si>
    <t>15.007.0705-A</t>
  </si>
  <si>
    <t>CHAVE BOIA,AUTOMATICA,DE MERCURIO,UNIPOLAR.FORNECIMENTO E COLOCACAO</t>
  </si>
  <si>
    <t>0085</t>
  </si>
  <si>
    <t>15.011.0079-A</t>
  </si>
  <si>
    <t>SUBESTACAO SIMPLIFICADA,PADRAO LIGHT,COM TRANSFORMADOR TRIFASICO DE 300KVA,13,8KV-220V/127V,INCLUSIVE CABINE DE MEDICAO</t>
  </si>
  <si>
    <t>0086</t>
  </si>
  <si>
    <t>15.007.0575-A</t>
  </si>
  <si>
    <t>DISJUNTOR TERMOMAGNETICO,BIPOLAR,DE 10 A 32A,3KA,MODELO DIN,TIPO C.FORNECIMENTO E COLOCACAO</t>
  </si>
  <si>
    <t>0087</t>
  </si>
  <si>
    <t>15.007.0600-A</t>
  </si>
  <si>
    <t>DISJUNTOR TERMOMAGNETICO,TRIPOLAR,DE 10 A 32A,3KA,MODELO DIN,TIPO C.FORNECIMENTO E COLOCACAO</t>
  </si>
  <si>
    <t>0088</t>
  </si>
  <si>
    <t>15.007.0605-A</t>
  </si>
  <si>
    <t>DISJUNTOR TERMOMAGNETICO,TRIPOLAR,DE 80 A 100A,3KA,MODELO DIN,TIPO C.FORNECIMENTO E COLOCACAO</t>
  </si>
  <si>
    <t>0089</t>
  </si>
  <si>
    <t>15.007.0617-A</t>
  </si>
  <si>
    <t>DISJUNTOR TERMOMAGNETICO,TRIPOLAR,DE 800A,85KA,MODELO CAIXAMOLDADA,TIPO C.FORNECIMENTO E COLOCACAO</t>
  </si>
  <si>
    <t>0090</t>
  </si>
  <si>
    <t>15.007.0611-A</t>
  </si>
  <si>
    <t>DISJUNTOR TERMOMAGNETICO,TRIPOLAR,DE 300 A 400A,65KA,MODELOCAIXA MOLDADA,TIPO C.FORNECIMENTO E COLOCACAO</t>
  </si>
  <si>
    <t>0091</t>
  </si>
  <si>
    <t>15.018.0511-A</t>
  </si>
  <si>
    <t>ELETROCALHA PERFURADA,COM TAMPA,TIPO "U",200X100MM,TRATAMENTO SUPERFICIAL PRE-ZINCADO A QUENTE,INCLUSIVE CONEXOES,ACESSORIOS E FIXACAO SUPERIOR.FORNECIMENTO E COLOCACAO</t>
  </si>
  <si>
    <t>0092</t>
  </si>
  <si>
    <t>15.018.0744-A</t>
  </si>
  <si>
    <t>CURVA DE INVERSAO,90º,PARA ELETROCALHA PERFURADA OU LISA,200X100MM.FORNECIMENTO E COLOCACAO</t>
  </si>
  <si>
    <t>0093</t>
  </si>
  <si>
    <t>15.018.0994-A</t>
  </si>
  <si>
    <t>ACOPLAMENTO EM PAINEL,PARA ELETROCALHA PERFURADA OU LISA,200X100MM.FORNECIMENTO E COLOCACAO</t>
  </si>
  <si>
    <t>0094</t>
  </si>
  <si>
    <t>15.018.0978-A</t>
  </si>
  <si>
    <t>ACOPLAMENTO EM PAINEL,PARA ELETROCALHA PERFURADA OU LISA,50X50MM.FORNECIMENTO E COLOCACAO</t>
  </si>
  <si>
    <t>0095</t>
  </si>
  <si>
    <t>15.018.0482-A</t>
  </si>
  <si>
    <t>ELETROCALHA PERFURADA,SEM TAMPA,TIPO "U",50X50MM,TRATAMENTOSUPERFICIAL PRE-ZINCADO A QUENTE,EXCLUSIVE CONEXOES,ACESSORIOS E FIXACAO SUPERIOR.FORNECIMENTO E COLOCACAO</t>
  </si>
  <si>
    <t>0096</t>
  </si>
  <si>
    <t xml:space="preserve">93654        </t>
  </si>
  <si>
    <t>DISJUNTOR MONOPOLAR TIPO DIN, CORRENTE NOMINAL DE 16A - FORNECIMENTO E INSTALAÇÃO. AF_10/2020</t>
  </si>
  <si>
    <t>0097</t>
  </si>
  <si>
    <t xml:space="preserve">93655        </t>
  </si>
  <si>
    <t>DISJUNTOR MONOPOLAR TIPO DIN, CORRENTE NOMINAL DE 20A - FORNECIMENTO E INSTALAÇÃO. AF_10/2020</t>
  </si>
  <si>
    <t>0098</t>
  </si>
  <si>
    <t xml:space="preserve">93656        </t>
  </si>
  <si>
    <t>DISJUNTOR MONOPOLAR TIPO DIN, CORRENTE NOMINAL DE 25A - FORNECIMENTO E INSTALAÇÃO. AF_10/2020</t>
  </si>
  <si>
    <t>0099</t>
  </si>
  <si>
    <t xml:space="preserve">93662        </t>
  </si>
  <si>
    <t>DISJUNTOR BIPOLAR TIPO DIN, CORRENTE NOMINAL DE 20A - FORNECIMENTO E INSTALAÇÃO. AF_10/2020</t>
  </si>
  <si>
    <t>0100</t>
  </si>
  <si>
    <t xml:space="preserve">93666        </t>
  </si>
  <si>
    <t>DISJUNTOR BIPOLAR TIPO DIN, CORRENTE NOMINAL DE 50A - FORNECIMENTO E INSTALAÇÃO. AF_10/2020</t>
  </si>
  <si>
    <t>0101</t>
  </si>
  <si>
    <t xml:space="preserve">93673        </t>
  </si>
  <si>
    <t>DISJUNTOR TRIPOLAR TIPO DIN, CORRENTE NOMINAL DE 50A - FORNECIMENTO E INSTALAÇÃO. AF_10/2020</t>
  </si>
  <si>
    <t>0102</t>
  </si>
  <si>
    <t xml:space="preserve">93664        </t>
  </si>
  <si>
    <t>DISJUNTOR BIPOLAR TIPO DIN, CORRENTE NOMINAL DE 32A - FORNECIMENTO E INSTALAÇÃO. AF_10/2020</t>
  </si>
  <si>
    <t>0103</t>
  </si>
  <si>
    <t xml:space="preserve">93672        </t>
  </si>
  <si>
    <t>DISJUNTOR TRIPOLAR TIPO DIN, CORRENTE NOMINAL DE 40A - FORNECIMENTO E INSTALAÇÃO. AF_10/2020</t>
  </si>
  <si>
    <t>0104</t>
  </si>
  <si>
    <t>06.069.0035-A</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</si>
  <si>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</si>
  <si>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0105</t>
  </si>
  <si>
    <t>15.015.0022-A</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</si>
  <si>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</si>
  <si>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0106</t>
  </si>
  <si>
    <t>15.020.0156-A</t>
  </si>
  <si>
    <t>LAMPADA LED,BULBO,A60,9W,100/240V,BASE E-27.FORNECIMENTO E COLOCACAO</t>
  </si>
  <si>
    <t>0107</t>
  </si>
  <si>
    <t>15.001.0030-A</t>
  </si>
  <si>
    <t>CAIXA DE ALVENARIA EM TIJOLOS MACICOS(7X10X20CM),EM PAREDESDE MEIA VEZ,COM DIMENSOES DE 0,80X0,80X1,00M,ASSENTADA COM ARGAMASSA DE CIMENTO E AREIA,NO TRACO 1:4,REVESTIDA INTERNAMENTE COM A MESMA ARGAMASSA,COM FUNDO DE CONCRETO E TAMPA DE CONCRETO ARMADO</t>
  </si>
  <si>
    <t>0108</t>
  </si>
  <si>
    <t>15.001.0026-A</t>
  </si>
  <si>
    <t>CAIXA DE ALVENARIA EM TIJOLOS MACICOS(7X10X20CM),EM PAREDESDE MEIA VEZ,COM DIMENSOES DE 0,40X0,40X0,40M,ASSENTADA COM ARGAMASSA DE CIMENTO E AREIA,NO TRACO 1:4,REVESTIDA INTERNAMENTE COM A MESMA ARGAMASSA,COM FUNDO DE CONCRETO E TAMPA DE CONCRETO ARMADO</t>
  </si>
  <si>
    <t>0109</t>
  </si>
  <si>
    <t>0110</t>
  </si>
  <si>
    <t>18.027.0430-A</t>
  </si>
  <si>
    <t>LUMINARIA DE EMBUTIR,FIXADA EM GESSO,PARA LAMPADA LED DE 25W(INCLUSIVE LAMPADA).FORNECIMENTO E COLOCACAO</t>
  </si>
  <si>
    <t>Total do orçamento 009-INSTALAÇÕES ELÉTRICAS</t>
  </si>
  <si>
    <t>010-INSTALAÇÕES HIDRÁULICAS</t>
  </si>
  <si>
    <t>0111</t>
  </si>
  <si>
    <t>18.021.0045-A</t>
  </si>
  <si>
    <t>RESERVATORIO APOIADO PARA ARMAZENAMENTO DE AGUA POTAVEL OU PARA APROVEITAMENTO DE AGUA DA CHUVA AAC,EM FIBRA DE VIDRO OUPOLIETILENO,COM CAPACIDADE EM TORNO DE 3000L,INCLUSIVE TAMPA DE VEDACAO COM ESCOTILHA E FIXADORES,CONFORME ABNT NBR 15527,12217 E 8220.FORNECIMENTO</t>
  </si>
  <si>
    <t>0112</t>
  </si>
  <si>
    <t>15.028.0020-A</t>
  </si>
  <si>
    <t>COLOCACAO DE RESERVATORIO DE FRIBROCIMENTO,FIBRA DE VIDRO OUSEMELHANTE DE 3.000L,INCLUSIVE PECAS DE APOIO EM ALVENARIAE MADEIRA SERRADA,E FLANGES DE LIGACAO HIDRAULICA,EXCLUSIVEFORNECIMENTO DO RESERVATORIO</t>
  </si>
  <si>
    <t>0113</t>
  </si>
  <si>
    <t>15.029.0013-A</t>
  </si>
  <si>
    <t>REGISTRO DE GAVETA,EM BRONZE,COM DIAMETRO DE 1.1/4".FORNECIMENTO E COLOCACAO</t>
  </si>
  <si>
    <t>0114</t>
  </si>
  <si>
    <t>15.029.0011-A</t>
  </si>
  <si>
    <t>REGISTRO DE GAVETA,EM BRONZE,COM DIAMETRO DE 3/4".FORNECIMENTO E COLOCACAO</t>
  </si>
  <si>
    <t>0115</t>
  </si>
  <si>
    <t>15.030.0034-A</t>
  </si>
  <si>
    <t>REGISTRO EM ESFERA,EM PVC,SOLDAVEL,COM DIAMETRO DE 32MM.FORNECIMENTO E COLOCACAO</t>
  </si>
  <si>
    <t>0116</t>
  </si>
  <si>
    <t>15.029.0050-A</t>
  </si>
  <si>
    <t>VALVULA DE PE,EM BRONZE,COM DIAMETRO DE 1".FORNECIMENTO E COLOCACAO</t>
  </si>
  <si>
    <t>0117</t>
  </si>
  <si>
    <t>15.001.0078-A</t>
  </si>
  <si>
    <t>HIDROMETRO COM DIAMETRO DE 3/4".FORNECIMENTO</t>
  </si>
  <si>
    <t>0118</t>
  </si>
  <si>
    <t>15.001.0069-A</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</si>
  <si>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</si>
  <si>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0119</t>
  </si>
  <si>
    <t>15.004.0011-A</t>
  </si>
  <si>
    <t>ALCA PARA BARRILETE DE DISTRIBUICAO,DO TIPO CONCENTRADO,SOBRESERVATORIO DUPLO,INCLUSIVE RAMAIS PARA EXTRAVASOR E LIMPEZA COMPREENDENDO:5,50M DE TUBO DE PVC 60MM,REGISTROS E CONEXOES.FORNECIMENTO E INSTALACAO</t>
  </si>
  <si>
    <t>0120</t>
  </si>
  <si>
    <t>15.004.0063-A</t>
  </si>
  <si>
    <t>INSTALACAO E ASSENTAMENTO DE LAVATORIO DE UMA TORNEIRA(EXCLUSIVE FORNECIMENTO DO APARELHO),COMPREENDENDO:3,00M DE TUBO DE PVC DE 25MM,2,00M DE TUBO DE PVC DE 40MM E CONEXOES</t>
  </si>
  <si>
    <t>0121</t>
  </si>
  <si>
    <t>15.004.0050-A</t>
  </si>
  <si>
    <t>INSTALACAO E ASSENTAMENTO DE MICTORIO(EXCLUSIVE FORNECIMENTODO APARELHO),COMPREENDENDO:3,00M DE TUBO DE PVC DE 25MM,1,50M DE TUBOS DE PVC DE 40MM E 50MM,CADA,CONEXOES E RALO SIFONADO DE PVC COM 100X100X50MM COM TAMPA CEGA</t>
  </si>
  <si>
    <t>0122</t>
  </si>
  <si>
    <t>15.004.0070-A</t>
  </si>
  <si>
    <t>INSTALACAO E ASSENTAMENTO DE TANQUE DE SERVICO (EXCLUSIVE FORNECIMENTO DO APARELHO),COMPREENDENDO:3,00M DE TUBO DE PVC DE 25MM,3,00M DE TUBO DE PVC DE 50MM E CONEXOES</t>
  </si>
  <si>
    <t>0123</t>
  </si>
  <si>
    <t>15.004.0059-A</t>
  </si>
  <si>
    <t>INSTALACAO E ASSENTAMENTO DE DUCHINHA MANUAL PARA BANHEIRO(EXCLUSIVE FORNECIMENTO DO APARELHO),COMPREENDENDO:3,00M DE TUBO DE PVC DE 25MM E CONEXOES</t>
  </si>
  <si>
    <t>0124</t>
  </si>
  <si>
    <t>15.003.0379-A</t>
  </si>
  <si>
    <t>ASSENTAMENTO DE TORNEIRA(EXCLUSIVE FORNECIMENTO DO APARELHO),INCLUSIVE MATERIAIS NECESSARIOS</t>
  </si>
  <si>
    <t>0125</t>
  </si>
  <si>
    <t xml:space="preserve">94493        </t>
  </si>
  <si>
    <t>REGISTRO DE ESFERA, PVC, SOLDÁVEL, COM VOLANTE, DN  60 MM - FORNECIMENTO E INSTALAÇÃO. AF_08/2021</t>
  </si>
  <si>
    <t>0126</t>
  </si>
  <si>
    <t xml:space="preserve">102113       </t>
  </si>
  <si>
    <t>BOMBA CENTRÍFUGA, TRIFÁSICA, 1 CV OU 0,99 HP, HM 14 A 40 M, Q 0,6 A 8,4 M3/H - FORNECIMENTO E INSTALAÇÃO. AF_12/2020</t>
  </si>
  <si>
    <t>0127</t>
  </si>
  <si>
    <t xml:space="preserve">94483        </t>
  </si>
  <si>
    <t>CONJUNTO HIDRÁULICO PARA INSTALAÇÃO DE BOMBA EM AÇO ROSCÁVEL, DN SUCÇÃO 32 (1 1/4?) E DN RECALQUE 25 (1?), PARA EDIFICAÇÃO ATÉ 4 PAVIMENTOS ? FORNECIMENTO E INSTALAÇÃO. AF_06/2016</t>
  </si>
  <si>
    <t>0128</t>
  </si>
  <si>
    <t xml:space="preserve">89448        </t>
  </si>
  <si>
    <t>TUBO, PVC, SOLDÁVEL, DN 40MM, INSTALADO EM PRUMADA DE ÁGUA - FORNECIMENTO E INSTALAÇÃO. AF_06/2022</t>
  </si>
  <si>
    <t>Ligação do hidrômetro até a cisterna. conf projeto</t>
  </si>
  <si>
    <t>0129</t>
  </si>
  <si>
    <t xml:space="preserve">89447        </t>
  </si>
  <si>
    <t>TUBO, PVC, SOLDÁVEL, DN 32MM, INSTALADO EM PRUMADA DE ÁGUA - FORNECIMENTO E INSTALAÇÃO. AF_06/2022</t>
  </si>
  <si>
    <t>0130</t>
  </si>
  <si>
    <t>15.001.0076-A</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</si>
  <si>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</si>
  <si>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Total do orçamento 010-INSTALAÇÕES HIDRÁULICAS</t>
  </si>
  <si>
    <t>0131</t>
  </si>
  <si>
    <t>15.004.0110-A</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</si>
  <si>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</si>
  <si>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0132</t>
  </si>
  <si>
    <t>15.004.0212-A</t>
  </si>
  <si>
    <t>TUBO PARA VENTILACAO EM PVC DE 75MM,INCLUSIVE CONEXOES.FORNECIMENTO E ASSENTAMENTO</t>
  </si>
  <si>
    <t>7 subidas x 4,50 altura = 31,50 ml</t>
  </si>
  <si>
    <t>0133</t>
  </si>
  <si>
    <t>06.014.0057-A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</si>
  <si>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</si>
  <si>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0135</t>
  </si>
  <si>
    <t>06.014.0059-A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</si>
  <si>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</si>
  <si>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0136</t>
  </si>
  <si>
    <t>06.016.0007-A</t>
  </si>
  <si>
    <t>TAMPAO COMPLETO DE FERRO FUNDIDO DUCTIL (NODULAR) ARTICULADO,CIRCULAR,DN 600MM,COM TAMPA PARA ACESSO DE MANUTENCAO E SOBRETAMPA PARA MANOBRA,CLASSE D400,CONFORME ABNT NBR 10160,ASSENTADO COM ARGAMASSA DE CIMENTO E AREIA,NO TRACO 1:4 EM VOLUME.FORNECIMENTO E ASSENTAMENTO</t>
  </si>
  <si>
    <t>0137</t>
  </si>
  <si>
    <t>15.004.0181-A</t>
  </si>
  <si>
    <t>RALO SIFONADO DE PVC(100X100)X50MM,EM PAVIMENTO TERREO,COM TAMPA CEGA,COM 1 ENTRADA DE 40MM E SAIDA DE 50MM,INCLUSIVE LIGACAO DE 50MM DE PVC ATE A CAIXA DE INSPECAO,CONSIDERANDO ADISTANCIA DO CENTRO DO RALO ATE 2,00M.FORNECIMENTO E INSTALACAO</t>
  </si>
  <si>
    <t>0138</t>
  </si>
  <si>
    <t>06.015.0030-A</t>
  </si>
  <si>
    <t>CAIXA DE RALO ALVENARIA BLOCOS CONCRETO (20X20X40CM),PAREDESDE 0,20M DE ESP.,(0,30X0,90X0,90)M,P/AGUAS PLUVIAIS,SENDO PAREDES CHAPISCADAS E REVESTIDAS INTERNAMENTE C/ARGAMASSA,ENCHIMENTO BLOCOS E BASE EM CONCRETO SIMPLES FCK=10MPA E GRELHADE FERRO FUNDIDO CLASSE C-250 CONFORME ABNT NBR 10160,INCLUSIVE FORNECIMENTO DE TODOS OS MATERIAIS</t>
  </si>
  <si>
    <t>0139</t>
  </si>
  <si>
    <t>15.003.0178-A</t>
  </si>
  <si>
    <t>RALO DE COBERTURA SEMI-ESFERICO(TIPO ABACAXI),COM 4".FORNECIMENTO E COLOCACAO</t>
  </si>
  <si>
    <t>0140</t>
  </si>
  <si>
    <t xml:space="preserve">89714        </t>
  </si>
  <si>
    <t>TUBO PVC, SERIE NORMAL, ESGOTO PREDIAL, DN 100 MM, FORNECIDO E INSTALADO EM RAMAL DE DESCARGA OU RAMAL DE ESGOTO SANITÁRIO. AF_08/2022</t>
  </si>
  <si>
    <t>Rede Aguas Pluviais = 463,00_x000D_
Rede Externa Esgoto = 87,00</t>
  </si>
  <si>
    <t>0141</t>
  </si>
  <si>
    <t xml:space="preserve">90695        </t>
  </si>
  <si>
    <t>TUBO DE PVC PARA REDE COLETORA DE ESGOTO DE PAREDE MACIÇA, DN 150 MM, JUNTA ELÁSTICA  - FORNECIMENTO E ASSENTAMENTO. AF_01/2021</t>
  </si>
  <si>
    <t>Rede Externa de Esgoto</t>
  </si>
  <si>
    <t>0142</t>
  </si>
  <si>
    <t xml:space="preserve">89713        </t>
  </si>
  <si>
    <t>TUBO PVC, SERIE NORMAL, ESGOTO PREDIAL, DN 75 MM, FORNECIDO E INSTALADO EM RAMAL DE DESCARGA OU RAMAL DE ESGOTO SANITÁRIO. AF_08/2022</t>
  </si>
  <si>
    <t>Total do orçamento 011-INSTALAÇÕES SANITÁRIAS</t>
  </si>
  <si>
    <t>012-INSTALAÇÕES DE INCÊNDIO</t>
  </si>
  <si>
    <t>0143</t>
  </si>
  <si>
    <t xml:space="preserve">92368        </t>
  </si>
  <si>
    <t>TUBO DE AÇO GALVANIZADO COM COSTURA, CLASSE MÉDIA, DN 80 (3"), CONEXÃO ROSQUEADA, INSTALADO EM REDE DE ALIMENTAÇÃO PARA HIDRANTE - FORNECIMENTO E INSTALAÇÃO. AF_10/2020</t>
  </si>
  <si>
    <t>0144</t>
  </si>
  <si>
    <t xml:space="preserve">94475        </t>
  </si>
  <si>
    <t>0145</t>
  </si>
  <si>
    <t xml:space="preserve">94473        </t>
  </si>
  <si>
    <t>COTOVELO 90 GRAUS, EM FERRO GALVANIZADO, CONEXÃO ROSQUEADA, DN 65 (2 1/2?), INSTALADO EM RESERVAÇÃO DE ÁGUA DE EDIFICAÇÃO QUE POSSUA RESERVATÓRIO DE FIBRA/FIBROCIMENTO ? FORNECIMENTO E INSTALAÇÃO. AF_06/2016</t>
  </si>
  <si>
    <t>0146</t>
  </si>
  <si>
    <t xml:space="preserve">94474        </t>
  </si>
  <si>
    <t>COTOVELO 45 GRAUS, EM FERRO GALVANIZADO, CONEXÃO ROSQUEADA, DN 65 (2 1/2?), INSTALADO EM RESERVAÇÃO DE ÁGUA DE EDIFICAÇÃO QUE POSSUA RESERVATÓRIO DE FIBRA/FIBROCIMENTO ? FORNECIMENTO E INSTALAÇÃO. AF_06/2016</t>
  </si>
  <si>
    <t>0147</t>
  </si>
  <si>
    <t xml:space="preserve">92377        </t>
  </si>
  <si>
    <t>NIPLE, EM FERRO GALVANIZADO, DN 65 (2 1/2"), CONEXÃO ROSQUEADA, INSTALADO EM REDE DE ALIMENTAÇÃO PARA HIDRANTE - FORNECIMENTO E INSTALAÇÃO. AF_10/2020</t>
  </si>
  <si>
    <t>0148</t>
  </si>
  <si>
    <t xml:space="preserve">92378        </t>
  </si>
  <si>
    <t>LUVA, EM FERRO GALVANIZADO, DN 65 (2 1/2"), CONEXÃO ROSQUEADA, INSTALADO EM REDE DE ALIMENTAÇÃO PARA HIDRANTE - FORNECIMENTO E INSTALAÇÃO. AF_10/2020</t>
  </si>
  <si>
    <t>0149</t>
  </si>
  <si>
    <t xml:space="preserve">92642        </t>
  </si>
  <si>
    <t>TÊ, EM FERRO GALVANIZADO, CONEXÃO ROSQUEADA, DN 65 (2 1/2"), INSTALADO EM REDE DE ALIMENTAÇÃO PARA HIDRANTE - FORNECIMENTO E INSTALAÇÃO. AF_10/2020</t>
  </si>
  <si>
    <t>0150</t>
  </si>
  <si>
    <t xml:space="preserve">94499        </t>
  </si>
  <si>
    <t>REGISTRO DE GAVETA BRUTO, LATÃO, ROSCÁVEL, 2 1/2" - FORNECIMENTO E INSTALAÇÃO. AF_08/2021</t>
  </si>
  <si>
    <t>0151</t>
  </si>
  <si>
    <t xml:space="preserve">92367        </t>
  </si>
  <si>
    <t>TUBO DE AÇO GALVANIZADO COM COSTURA, CLASSE MÉDIA, DN 65 (2 1/2"), CONEXÃO ROSQUEADA, INSTALADO EM REDE DE ALIMENTAÇÃO PARA HIDRANTE - FORNECIMENTO E INSTALAÇÃO. AF_10/2020</t>
  </si>
  <si>
    <t>0152</t>
  </si>
  <si>
    <t xml:space="preserve">92380        </t>
  </si>
  <si>
    <t>LUVA, EM FERRO GALVANIZADO, DN 80 (3"), CONEXÃO ROSQUEADA, INSTALADO EM REDE DE ALIMENTAÇÃO PARA HIDRANTE - FORNECIMENTO E INSTALAÇÃO. AF_10/2020</t>
  </si>
  <si>
    <t>0153</t>
  </si>
  <si>
    <t xml:space="preserve">101913       </t>
  </si>
  <si>
    <t>CAIXA DE INCÊNDIO 45X75X17CM - FORNECIMENTO E INSTALAÇÃO. AF_10/2020</t>
  </si>
  <si>
    <t>0154</t>
  </si>
  <si>
    <t xml:space="preserve">101909       </t>
  </si>
  <si>
    <t>EXTINTOR DE INCÊNDIO PORTÁTIL COM CARGA DE PQS DE 6 KG, CLASSE BC - FORNECIMENTO E INSTALAÇÃO. AF_10/2020_P</t>
  </si>
  <si>
    <t>0155</t>
  </si>
  <si>
    <t xml:space="preserve">101907       </t>
  </si>
  <si>
    <t>EXTINTOR DE INCÊNDIO PORTÁTIL COM CARGA DE CO2 DE 6 KG, CLASSE BC - FORNECIMENTO E INSTALAÇÃO. AF_10/2020_P</t>
  </si>
  <si>
    <t>0156</t>
  </si>
  <si>
    <t xml:space="preserve">101916       </t>
  </si>
  <si>
    <t>HIDRANTE SUBTERRÂNEO PREDIAL (COM CURVA LONGA E CAIXA), DN 75 MM - FORNECIMENTO E INSTALAÇÃO. AF_10/2020</t>
  </si>
  <si>
    <t>0157</t>
  </si>
  <si>
    <t xml:space="preserve">101915       </t>
  </si>
  <si>
    <t>CONJUNTO DE MANGUEIRA PARA COMBATE A INCÊNDIO EM FIBRA DE POLIESTER PURA, COM 1.1/2", REVESTIDA INTERNAMENTE, COMPRIMENTO DE 15M - FORNECIMENTO E INSTALAÇÃO. AF_10/2020</t>
  </si>
  <si>
    <t>0158</t>
  </si>
  <si>
    <t xml:space="preserve">90838        </t>
  </si>
  <si>
    <t>PORTA CORTA-FOGO 90X210X4CM - FORNECIMENTO E INSTALAÇÃO. AF_12/2019</t>
  </si>
  <si>
    <t>0159</t>
  </si>
  <si>
    <t xml:space="preserve">103019       </t>
  </si>
  <si>
    <t>REGISTRO OU VÁLVULA GLOBO ANGULAR EM LATÃO, PARA HIDRANTES EM INSTALAÇÃO PREDIAL DE INCÊNDIO, 45 GRAUS, 2 1/2" - FORNECIMENTO E INSTALAÇÃO. AF_08/2021</t>
  </si>
  <si>
    <t>0160</t>
  </si>
  <si>
    <t xml:space="preserve">95778        </t>
  </si>
  <si>
    <t>CONDULETE DE ALUMÍNIO, TIPO C, PARA ELETRODUTO DE AÇO GALVANIZADO DN 20 MM (3/4``), APARENTE - FORNECIMENTO E INSTALAÇÃO. AF_11/2016_P</t>
  </si>
  <si>
    <t>0161</t>
  </si>
  <si>
    <t xml:space="preserve">95779        </t>
  </si>
  <si>
    <t>CONDULETE DE ALUMÍNIO, TIPO E, PARA ELETRODUTO DE AÇO GALVANIZADO DN 20 MM (3/4``), APARENTE - FORNECIMENTO E INSTALAÇÃO. AF_11/2016_P</t>
  </si>
  <si>
    <t>0162</t>
  </si>
  <si>
    <t xml:space="preserve">91867        </t>
  </si>
  <si>
    <t>ELETRODUTO RÍGIDO ROSCÁVEL, PVC, DN 25 MM (3/4"), PARA CIRCUITOS TERMINAIS, INSTALADO EM LAJE - FORNECIMENTO E INSTALAÇÃO. AF_12/2015</t>
  </si>
  <si>
    <t>0163</t>
  </si>
  <si>
    <t xml:space="preserve">91992        </t>
  </si>
  <si>
    <t>TOMADA ALTA DE EMBUTIR (1 MÓDULO), 2P+T 10 A, INCLUINDO SUPORTE E PLACA - FORNECIMENTO E INSTALAÇÃO. AF_12/2015</t>
  </si>
  <si>
    <t>0164</t>
  </si>
  <si>
    <t xml:space="preserve">91914        </t>
  </si>
  <si>
    <t>CURVA 90 GRAUS PARA ELETRODUTO, PVC, ROSCÁVEL, DN 25 MM (3/4"), PARA CIRCUITOS TERMINAIS, INSTALADA EM PAREDE - FORNECIMENTO E INSTALAÇÃO. AF_12/2015</t>
  </si>
  <si>
    <t>0165</t>
  </si>
  <si>
    <t xml:space="preserve">91902        </t>
  </si>
  <si>
    <t>CURVA 90 GRAUS PARA ELETRODUTO, PVC, ROSCÁVEL, DN 25 MM (3/4"), PARA CIRCUITOS TERMINAIS, INSTALADA EM LAJE - FORNECIMENTO E INSTALAÇÃO. AF_12/2015</t>
  </si>
  <si>
    <t>0166</t>
  </si>
  <si>
    <t xml:space="preserve">93653        </t>
  </si>
  <si>
    <t>DISJUNTOR MONOPOLAR TIPO DIN, CORRENTE NOMINAL DE 10A - FORNECIMENTO E INSTALAÇÃO. AF_10/2020</t>
  </si>
  <si>
    <t>0167</t>
  </si>
  <si>
    <t xml:space="preserve">93660        </t>
  </si>
  <si>
    <t>DISJUNTOR BIPOLAR TIPO DIN, CORRENTE NOMINAL DE 10A - FORNECIMENTO E INSTALAÇÃO. AF_10/2020</t>
  </si>
  <si>
    <t>0168</t>
  </si>
  <si>
    <t xml:space="preserve">100722       </t>
  </si>
  <si>
    <t>PINTURA COM TINTA ALQUÍDICA DE FUNDO (TIPO ZARCÃO) APLICADA A ROLO OU PINCEL SOBRE SUPERFÍCIES METÁLICAS (EXCETO PERFIL) EXECUTADO EM OBRA (POR DEMÃO). AF_01/2020</t>
  </si>
  <si>
    <t>0169</t>
  </si>
  <si>
    <t xml:space="preserve">88488        </t>
  </si>
  <si>
    <t>APLICAÇÃO MANUAL DE PINTURA COM TINTA LÁTEX ACRÍLICA EM TETO, DUAS DEMÃOS. AF_06/2014</t>
  </si>
  <si>
    <t>0170</t>
  </si>
  <si>
    <t xml:space="preserve">88489        </t>
  </si>
  <si>
    <t>APLICAÇÃO MANUAL DE PINTURA COM TINTA LÁTEX ACRÍLICA EM PAREDES, DUAS DEMÃOS. AF_06/2014</t>
  </si>
  <si>
    <t>0171</t>
  </si>
  <si>
    <t xml:space="preserve">96973        </t>
  </si>
  <si>
    <t>CORDOALHA DE COBRE NU 35 MM², NÃO ENTERRADA, COM ISOLADOR - FORNECIMENTO E INSTALAÇÃO. AF_12/2017</t>
  </si>
  <si>
    <t>0172</t>
  </si>
  <si>
    <t>18.038.0030-A</t>
  </si>
  <si>
    <t>SIRENE AUDIO VISUAL,PARA SISTEMA DE ALARME CONTRA INCENDIO.FORNECIMENTO E COLOCACAO</t>
  </si>
  <si>
    <t>0173</t>
  </si>
  <si>
    <t>18.027.0040-A</t>
  </si>
  <si>
    <t>LUMINARIA DE EMERGENCIA DE SOBREPOR,EM PLASTICO,EQUIPADA COMBATERIA SELADA RECARREGAVEL COM 60 LAMPADAS EM LED. FORNECIMENTO E COLOCACAO</t>
  </si>
  <si>
    <t>0174</t>
  </si>
  <si>
    <t>18.038.0038-A</t>
  </si>
  <si>
    <t>DETECTOR DE INCENDIO,COMPOSTO DE CENTRAL DE ALARME ENDERECAVEL,PARA ATE 500 DISPOSITIVOS DIVIDIDOS EM 2 LACOS</t>
  </si>
  <si>
    <t>0175</t>
  </si>
  <si>
    <t>18.038.0010-A</t>
  </si>
  <si>
    <t>DETECTOR TERMICO ANALOGICO COM BASE,PARA SISTEMA DE ALARME CONTRA INCENDIO.FORNECIMENTO E COLOCACAO</t>
  </si>
  <si>
    <t>0176</t>
  </si>
  <si>
    <t>UNIAO COM ASSENTO CONICO DE BRONZE, DIAMETRO 3"</t>
  </si>
  <si>
    <t>0177</t>
  </si>
  <si>
    <t>UNIAO COM ASSENTO CONICO DE BRONZE, DIAMETRO 2 1/2"</t>
  </si>
  <si>
    <t>0178</t>
  </si>
  <si>
    <t>PASTA VEDA JUNTAS/ROSCA, EMBALAGEM DE *500* G, PARA INSTALACOES DE AGUA, GAS E OUTROS</t>
  </si>
  <si>
    <t>0179</t>
  </si>
  <si>
    <t>ADAPTADOR, EM LATAO, ENGATE RAPIDO1 1/2" X ROSCA INTERNA 5 FIOS 2 1/2",  PARA INSTALACAO PREDIAL DE COMBATE A INCENDIO</t>
  </si>
  <si>
    <t>0180</t>
  </si>
  <si>
    <t>PLACA DE SINALIZACAO DE SEGURANCA CONTRA INCENDIO, FOTOLUMINESCENTE, QUADRADA, *20 X 20* CM, EM PVC *2* MM ANTI-CHAMAS (SIMBOLOS, CORES E PICTOGRAMAS CONFORME NBR 16820)</t>
  </si>
  <si>
    <t>0181</t>
  </si>
  <si>
    <t>PLACA DE SINALIZACAO DE SEGURANCA CONTRA INCENDIO, FOTOLUMINESCENTE, RETANGULAR, *13 X 26* CM, EM PVC *2* MM ANTI-CHAMAS (SIMBOLOS, CORES E PICTOGRAMAS CONFORME NBR 16820)</t>
  </si>
  <si>
    <t>0182</t>
  </si>
  <si>
    <t>CHAVE DUPLA PARA CONEXOES TIPO STORZ, ENGATE RAPIDO 1 1/2" X 2 1/2", EM LATAO, PARA INSTALACAO PREDIAL COMBATE A INCENDIO</t>
  </si>
  <si>
    <t>0183</t>
  </si>
  <si>
    <t>ESGUICHO JATO REGULAVEL, TIPO ELKHART, ENGATE RAPIDO 1 1/2", PARA COMBATE A INCENDIO</t>
  </si>
  <si>
    <t>0184</t>
  </si>
  <si>
    <t>ABRACADEIRA EM ACO PARA AMARRACAO DE ELETRODUTOS, TIPO ECONOMICA (GOTA), COM 8"</t>
  </si>
  <si>
    <t>0185</t>
  </si>
  <si>
    <t>CHUMBADOR DE ACO, DIAMETRO 1/2", COMPRIMENTO 75 MM</t>
  </si>
  <si>
    <t>0186</t>
  </si>
  <si>
    <t>CONECTOR RETO DE ALUMINIO PARA ELETRODUTO DE 3/4", PARA ADAPTAR ENTRADA DE ELETRODUTO METALICO FLEXIVEL EM QUADROS</t>
  </si>
  <si>
    <t>0187</t>
  </si>
  <si>
    <t>ABRACADEIRA EM ACO PARA AMARRACAO DE ELETRODUTOS, TIPO D, COM 3/4" E CUNHA DE FIXACAO</t>
  </si>
  <si>
    <t>0188</t>
  </si>
  <si>
    <t>BUCHA DE NYLON SEM ABA S8, COM PARAFUSO DE 4,80 X 50 MM EM ACO ZINCADO COM ROSCA SOBERBA, CABECA CHATA E FENDA PHILLIPS</t>
  </si>
  <si>
    <t>0189</t>
  </si>
  <si>
    <t>ESTOPA</t>
  </si>
  <si>
    <t>0190</t>
  </si>
  <si>
    <t>DILUENTE EPOXI</t>
  </si>
  <si>
    <t xml:space="preserve">L         </t>
  </si>
  <si>
    <t>0191</t>
  </si>
  <si>
    <t>FITA VEDA ROSCA EM ROLOS DE 18 MM X 50 M (L X C)</t>
  </si>
  <si>
    <t>0192</t>
  </si>
  <si>
    <t>ABRACADEIRA EM ACO PARA AMARRACAO DE ELETRODUTOS, TIPO U SIMPLES, COM 3/4"</t>
  </si>
  <si>
    <t>0193</t>
  </si>
  <si>
    <t>CONECTOR METALICO TIPO PARAFUSO FENDIDO (SPLIT BOLT), PARA CABOS ATE 120 MM2</t>
  </si>
  <si>
    <t>0194</t>
  </si>
  <si>
    <t>CONECTOR DE ALUMINIO TIPO PRENSA CABO, BITOLA 2", PARA CABOS DE DIAMETRO DE 47,5 A 50 MM</t>
  </si>
  <si>
    <t>0195</t>
  </si>
  <si>
    <t>PARAFUSO, AUTO ATARRACHANTE, CABECA CHATA, FENDA SIMPLES, 1/4? (6,35 MM) X 25 MM</t>
  </si>
  <si>
    <t xml:space="preserve">CENTO     </t>
  </si>
  <si>
    <t>0196</t>
  </si>
  <si>
    <t>BUCHA DE NYLON, DIAMETRO DO FURO 8 MM, COMPRIMENTO 40 MM, COM PARAFUSO DE ROSCA SOBERBA, CABECA CHATA, FENDA SIMPLES, 4,8 X 50 MM</t>
  </si>
  <si>
    <t>0197</t>
  </si>
  <si>
    <t>ACO CA-25, 10,0 MM, OU 12,5 MM, OU 16,0 MM, OU 20,0 MM, OU 25,0 MM, VERGALHAO</t>
  </si>
  <si>
    <t>0198</t>
  </si>
  <si>
    <t>HASTE DE ATERRAMENTO EM ACO COM 3,00 M DE COMPRIMENTO E DN = 5/8", REVESTIDA COM BAIXA CAMADA DE COBRE, COM CONECTOR TIPO GRAMPO</t>
  </si>
  <si>
    <t>0199</t>
  </si>
  <si>
    <t>VERGALHAO ZINCADO ROSCA TOTAL, 1/4 " (6,3 MM)</t>
  </si>
  <si>
    <t>0200</t>
  </si>
  <si>
    <t>TINTA ESMALTE SINTETICO STANDARD BRILHANTE</t>
  </si>
  <si>
    <t>0201</t>
  </si>
  <si>
    <t>0202</t>
  </si>
  <si>
    <t xml:space="preserve">H         </t>
  </si>
  <si>
    <t>0203</t>
  </si>
  <si>
    <t>Total do orçamento 012-INSTALAÇÕES DE INCÊNDIO</t>
  </si>
  <si>
    <t>013-INSTALAÇÕES FOTOVOLTAICA</t>
  </si>
  <si>
    <t>0204</t>
  </si>
  <si>
    <t>21.037.0015-A</t>
  </si>
  <si>
    <t>ELETRODUTO DE PVC RIGIDO,ROSQUEAVEL,DE 32MM(1 1/4").FORNECIMENTO</t>
  </si>
  <si>
    <t>Total do orçamento 013-INSTALAÇÕES FOTOVOLTAICA</t>
  </si>
  <si>
    <t>014-INSTALAÇÕES ESPECIAIS</t>
  </si>
  <si>
    <t>0205</t>
  </si>
  <si>
    <t>15.036.0074-A</t>
  </si>
  <si>
    <t>ELETRODUTO DE PVC RIGIDO ROSQUEAVEL DE 2",INCLUSIVE CONEXOESE EMENDAS,EXCLUSIVE ABERTURA E FECHAMENTO DE RASGO.FORNECIMENTO E ASSENTAMENTO</t>
  </si>
  <si>
    <t>0206</t>
  </si>
  <si>
    <t>15.036.0080-A</t>
  </si>
  <si>
    <t>ELETRODUTO DE PVC ESPIRAL CORRUGADO,DIAMETRO DE 1",INCLUSIVECONEXOES E EMENDAS.FORNECIMENTO E INSTALACAO</t>
  </si>
  <si>
    <t>0207</t>
  </si>
  <si>
    <t>15.018.0120-A</t>
  </si>
  <si>
    <t>CAIXA DE EMBUTIR,EM PVC,2"X4",INCLUSIVE BUCHAS E ARRUELAS.FORNECIMENTO E COLOCACAO</t>
  </si>
  <si>
    <t>0208</t>
  </si>
  <si>
    <t>15.018.0130-A</t>
  </si>
  <si>
    <t>CAIXA DE EMBUTIR,EM PVC,4"X4",INCLUSIVE BUCHAS E ARRUELAS.FORNECIMENTO E COLOCACAO</t>
  </si>
  <si>
    <t>0209</t>
  </si>
  <si>
    <t>15.018.0145-A</t>
  </si>
  <si>
    <t>CAIXA DE PASSAGEM Nº3,PARA TELEFONE,CONFORME ESPECIFICACAO DA TELEBRAS,NAS DIMENSOES DE 40X40X13,5CM.FORNECIMENTO E COLOCACAO</t>
  </si>
  <si>
    <t>Total do orçamento 014-INSTALAÇÕES ESPECIAIS</t>
  </si>
  <si>
    <t>015-PAREDES, DIVISÓRIAS E FORROS</t>
  </si>
  <si>
    <t>0210</t>
  </si>
  <si>
    <t>0211</t>
  </si>
  <si>
    <t>12.003.0115-A</t>
  </si>
  <si>
    <t>ALVENARIA DE TIJOLOS CERAMICOS FURADOS 10X20X30CM,COMPLEMENTADA COM 6% DE TIJOLOS DE 10X20X20CM,ASSENTES COM ARGAMASSA DE CIMENTO E SAIBRO,NO TRACO 1:8,EM PAREDES DE MEIA VEZ(0,10M) DE SUPERFICIE CORRIDA,ATE 3,00M DE ALTURA E MEDIDA PELA AREA REAL</t>
  </si>
  <si>
    <t>0212</t>
  </si>
  <si>
    <t>12.005.0010-A</t>
  </si>
  <si>
    <t>ALVENARIA DE BLOCOS DE CONCRETO 10X20X40CM,ASSENTES COM ARGAMASSA DE CIMENTO E AREIA,NO TRACO 1:8,EM PAREDES DE 0,10M DEESPESSURA,DE SUPERFICIE CORRIDA,ATE 3,00M DE ALTURA E MEDIDAPELA AREA REAL</t>
  </si>
  <si>
    <t>2 primeiras fiadas 908,26 ml x 0,40 = 363,30m2 + Totem (1,40+0,38)x2 lados x 5,00 alt x 2 unid) = 35,60m2  _x000D_
Total: 363,30 + 35,60 = 398,90 m²</t>
  </si>
  <si>
    <t>0213</t>
  </si>
  <si>
    <t>11.003.0054-A</t>
  </si>
  <si>
    <t>PREENCHIMENTO COM CONCRETO DE 25MPA EM VAZIOS DE ALVENARIA DE BLOCOS DE CONCRETO 10X20X40CM,EM PAREDES DE 10CM,MEDIDO PELA AREA REAL,EXCLUSIVE ARMACAO E A ALVENARIA</t>
  </si>
  <si>
    <t>0214</t>
  </si>
  <si>
    <t>12.015.0016-A</t>
  </si>
  <si>
    <t>PAREDE DIVISORIA COM 35MM DE ESPESSURA,CONSTITUIDA DE PAINELCEGO DE CHAPA DE FIBRA DE MADEIRA PRENSADA,REVESTIDO EM CHAPA DE LAMINADO MELAMINICO,COM MIOLO EM COLMEIA,ESTRUTURADO COM MONTANTES DE PERFIL DE ACO GALVANIZADO COM PINTURA ELETROSTATICA,FAZENDO AS PORTAS PARTE DO CONJUNTO,EXCLUSIVE SUASFERRAGENS.FORNECIMENTO E COLOCACAO</t>
  </si>
  <si>
    <t>0215</t>
  </si>
  <si>
    <t>54.001.0013-1</t>
  </si>
  <si>
    <t>ACO CA-50 B, DIAM. DE 1/4" E 1/2" (MEDIA)</t>
  </si>
  <si>
    <t>0216</t>
  </si>
  <si>
    <t>13.196.0050-A</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</si>
  <si>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</si>
  <si>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0217</t>
  </si>
  <si>
    <t>11.026.0030-A</t>
  </si>
  <si>
    <t>MURO DE CONTENCAO DE TALUDES EM ALVENARIA DE BLOCO DE CONCRETO ESTRUTURAL DE(19X19X39)CM,ATE 1,80M DE ALTURA,INCLUINDO BASE DE CONCRETO,ACO CA-50 E ENCHIMENTO DE BLOCOS E MEDIDO PELA AREA REAL</t>
  </si>
  <si>
    <t>Total do orçamento 015-PAREDES, DIVISÓRIAS E FORROS</t>
  </si>
  <si>
    <t>016-ESQUADRIAS DE MADEIRA</t>
  </si>
  <si>
    <t>0218</t>
  </si>
  <si>
    <t>14.006.0420-A</t>
  </si>
  <si>
    <t>PORTA DE MADEIRA DE LEI EM COMPENSADO,FOLHEADA NAS 2 FACES COM 3CM DE ESPESSURA,EXCLUSIVE FERRAGENS,ADUELAS E ALIZARES.FORNECIMENTO E COLOCACAO</t>
  </si>
  <si>
    <t>0219</t>
  </si>
  <si>
    <t>14.006.0409-A</t>
  </si>
  <si>
    <t>ALIZAR EM MADEIRA DE LEI,DE 5X2CM.FORNECIMENTO E COLOCACAO</t>
  </si>
  <si>
    <t>0220</t>
  </si>
  <si>
    <t>14.006.0407-A</t>
  </si>
  <si>
    <t>ADUELA EM MADEIRA DE LEI,DE 14X3CM,COM 3,5CM DE REBAIXO.FORNECIMENTO E COLOCACAO</t>
  </si>
  <si>
    <t>Total do orçamento 016-ESQUADRIAS DE MADEIRA</t>
  </si>
  <si>
    <t>017-ESQUADRIAS METÁLICAS - SERRALHERIA</t>
  </si>
  <si>
    <t>0221</t>
  </si>
  <si>
    <t>14.002.0250-A</t>
  </si>
  <si>
    <t>ESCADA DE MARINHEIRO,COM LARGURA DE 0,40M,EXECUTADA EM BARRAS DE FERRO DE 1.1/2"X1/4",SENDO OS DEGRAUS EM FERRO REDONDODE 5/8",ESPACADOS DE 30CM.FORNECIMENTO E COLOCACAO</t>
  </si>
  <si>
    <t>0222</t>
  </si>
  <si>
    <t>14.002.0199-A</t>
  </si>
  <si>
    <t>0223</t>
  </si>
  <si>
    <t>14.002.0013-A</t>
  </si>
  <si>
    <t>PORTA DE FERRO EM BARRAS HORIZONTAIS DE 1.1/4"X1/4" A CADA 10CM,CONTORNO DO MESMO MATERIAL,REVESTIDA COM CHAPA DE FERROGALVANIZADO Nº16,GUARNICAO EM CANTONEIRA DE 1.1/2"X1/8",COMFECHO PARA CADEADO DE 30MM, EXCLUSIVE ESTE. FORNECIMENTO E COLOCACAO</t>
  </si>
  <si>
    <t>0224</t>
  </si>
  <si>
    <t>14.002.0046-A</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</si>
  <si>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</si>
  <si>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0225</t>
  </si>
  <si>
    <t>14.003.0225-A</t>
  </si>
  <si>
    <t>0226</t>
  </si>
  <si>
    <t xml:space="preserve">94569        </t>
  </si>
  <si>
    <t>0227</t>
  </si>
  <si>
    <t xml:space="preserve">94570        </t>
  </si>
  <si>
    <t>JANELA DE ALUMÍNIO DE CORRER COM 2 FOLHAS PARA VIDROS, COM VIDROS, BATENTE, ACABAMENTO COM ACETATO OU BRILHANTE E FERRAGENS. EXCLUSIVE ALIZAR E CONTRAMARCO. FORNECIMENTO E INSTALAÇÃO. AF_12/2019</t>
  </si>
  <si>
    <t>0228</t>
  </si>
  <si>
    <t>Total do orçamento 017-ESQUADRIAS METÁLICAS - SERRALHERIA</t>
  </si>
  <si>
    <t>018-ESQUADRIAS ESPECIAIS</t>
  </si>
  <si>
    <t>0229</t>
  </si>
  <si>
    <t xml:space="preserve">102177       </t>
  </si>
  <si>
    <t>Total do orçamento 018-ESQUADRIAS ESPECIAIS</t>
  </si>
  <si>
    <t>019-REVESTIMENTOS</t>
  </si>
  <si>
    <t>0230</t>
  </si>
  <si>
    <t>13.001.0026-A</t>
  </si>
  <si>
    <t>0231</t>
  </si>
  <si>
    <t>13.030.0252-A</t>
  </si>
  <si>
    <t>0232</t>
  </si>
  <si>
    <t>13.036.0010-A</t>
  </si>
  <si>
    <t>REVESTIMENTO DE PAREDE COM GRANITO CINZA CORUMBA,EM PLACAS,COM ESPESSURA DE 2CM,POLIDO,ASSENTE COM GRAMPOS DE METAL E ARGAMASSA DE CIMENTO,AREIA E SAIBRO,NO TRACO 1:3:3 E REJUNTAMENTO PRONTO</t>
  </si>
  <si>
    <t>Total do orçamento 019-REVESTIMENTOS</t>
  </si>
  <si>
    <t>020-SOLEIRAS, RODAPÉS E PEITORIS</t>
  </si>
  <si>
    <t>0233</t>
  </si>
  <si>
    <t>13.348.0046-A</t>
  </si>
  <si>
    <t>ESPELHO OU CHAPIM EM GRANITO CINZA ANDORINHA,20X2CM,POLIDO,EXCLUSIVE NATA DE CIMENTO,ARGAMASSA E REJUNTAMENTO</t>
  </si>
  <si>
    <t>0234</t>
  </si>
  <si>
    <t xml:space="preserve">101742       </t>
  </si>
  <si>
    <t>0235</t>
  </si>
  <si>
    <t xml:space="preserve">98689        </t>
  </si>
  <si>
    <t>0236</t>
  </si>
  <si>
    <t xml:space="preserve">101965       </t>
  </si>
  <si>
    <t>Total do orçamento 020-SOLEIRAS, RODAPÉS E PEITORIS</t>
  </si>
  <si>
    <t>021-FERRAGENS</t>
  </si>
  <si>
    <t>0237</t>
  </si>
  <si>
    <t>14.007.0266-A</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</si>
  <si>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</si>
  <si>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0238</t>
  </si>
  <si>
    <t>14.007.0505-A</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</si>
  <si>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</si>
  <si>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0239</t>
  </si>
  <si>
    <t>14.007.0348-A</t>
  </si>
  <si>
    <t>PIVO PARA PORTA DE VIDRO TEMPERADO.FORNECIMENTO</t>
  </si>
  <si>
    <t>0240</t>
  </si>
  <si>
    <t>14.007.0338-A</t>
  </si>
  <si>
    <t>FECHADURA DE CENTRO PARA PORTA DE VIDRO TEMPERADO DE 10MM.FORNECIMENTO</t>
  </si>
  <si>
    <t>0241</t>
  </si>
  <si>
    <t>14.007.0340-A</t>
  </si>
  <si>
    <t>CONTRA FECHADURA DE CENTRO PARA PORTA DE VIDRO TEMPERADO DE10MM.FORNECIMENTO</t>
  </si>
  <si>
    <t>0242</t>
  </si>
  <si>
    <t>14.007.0287-A</t>
  </si>
  <si>
    <t>DOBRADICA INFERIOR PARA PORTA DE VIDRO TEMPERADO DE 10MM.FORNECIMENTO</t>
  </si>
  <si>
    <t>0243</t>
  </si>
  <si>
    <t>14.007.0289-A</t>
  </si>
  <si>
    <t>DOBRADICA SUPERIOR PARA PORTA DE VIDRO TEMPERADO DE 10MM.FORNECIMENTO</t>
  </si>
  <si>
    <t>0244</t>
  </si>
  <si>
    <t>14.007.0190-A</t>
  </si>
  <si>
    <t>MOLA HIDRAULICA DE PISO PARA PORTAS DE VIDRO TEMPERADO DE 10MM.FORNECIMENTO</t>
  </si>
  <si>
    <t>0245</t>
  </si>
  <si>
    <t>14.007.0200-A</t>
  </si>
  <si>
    <t>FERRAGENS PARA DIVISORIAS DE MARMORE OU MARMORITE,DE SANITARIOS,CONSTANDO DE FORNECIMENTO SEM COLOCACAO(ESTA INCLUIDA NOFORNECIMENTO E COLOCACAO DA DIVISORIA),DE:-4 CANTONEIRAS DEALUMINIO PARA FIXACAO DA PLACA;-12 PARAFUSOS DE ALUMINIO DE3/4"X5/16" COM ROSCA</t>
  </si>
  <si>
    <t>0246</t>
  </si>
  <si>
    <t>14.007.0075-A</t>
  </si>
  <si>
    <t>FERRAGENS PARA PORTAS DE MADEIRA,1 FOLHA,DE ABRIR,PARA SANITARIOS OU CHUVEIROS COLETIVOS,CONSTANDO DE FORNEC.S/COLOC.,DE:-FECHO DE SOBREPOR,TIPO "LIVRE-OCUPADO",RETANGULAR,EM ZAMAKOU LATAO, ACABAMENTO CROMADO;-3 DOBRADICAS DE FERRO GALVANIZADO DE 3"X3",COM PINO E BOLAS DE LATAO</t>
  </si>
  <si>
    <t>0247</t>
  </si>
  <si>
    <t>14.009.0050-A</t>
  </si>
  <si>
    <t>COLOCACAO DE UMA DOBRADICA COM AS DIMENSOES DE 2"X2.1/2" A 1.1/2"X2",EM MADEIRA,EXCLUSIVE O FORNECIMENTO</t>
  </si>
  <si>
    <t>0248</t>
  </si>
  <si>
    <t>14.009.0015-A</t>
  </si>
  <si>
    <t>COLOCACAO DE FECHADURA DE EMBUTIR,COM ALTURA APROXIMADA DE 15CM,EM MADEIRA,EXCLUSIVE O FORNECIMENTO</t>
  </si>
  <si>
    <t>0249</t>
  </si>
  <si>
    <t>PUXADOR TUBULAR RETO DUPLO, EM ALUMINIO CROMADO, COMPRIMENTO DE APROX 400 MM E DIAMETRO DE 25 MM (1")</t>
  </si>
  <si>
    <t>Total do orçamento 021-FERRAGENS</t>
  </si>
  <si>
    <t>022-VIDRAÇARIA</t>
  </si>
  <si>
    <t>0250</t>
  </si>
  <si>
    <t>14.004.0120-A</t>
  </si>
  <si>
    <t>VIDRO TEMPERADO INCOLOR,10MM DE ESPESSURA,PARA PORTAS OU PAINEIS FIXOS,EXCLUSIVE FERRAGENS.FORNECIMENTO E COLOCACAO</t>
  </si>
  <si>
    <t>0251</t>
  </si>
  <si>
    <t>14.004.0100-A</t>
  </si>
  <si>
    <t>ESPELHO DE CRISTAL,4MM DE ESPESSURA,COM MOLDURA DE MADEIRA.FORNECIMENTO E COLOCACAO</t>
  </si>
  <si>
    <t>0252</t>
  </si>
  <si>
    <t xml:space="preserve">102183       </t>
  </si>
  <si>
    <t>PORTA PIVOTANTE DE VIDRO TEMPERADO, 2 FOLHAS DE 90X210 CM, ESPESSURA DE 10MM, INCLUSIVE ACESSÓRIOS. AF_01/2021</t>
  </si>
  <si>
    <t>0253</t>
  </si>
  <si>
    <t xml:space="preserve">102180       </t>
  </si>
  <si>
    <t>INSTALAÇÃO DE VIDRO TEMPERADO, E = 8 MM, ENCAIXADO EM PERFIL U. AF_01/2021_PS</t>
  </si>
  <si>
    <t>0254</t>
  </si>
  <si>
    <t xml:space="preserve">102181       </t>
  </si>
  <si>
    <t>INSTALAÇÃO DE VIDRO TEMPERADO, E = 10 MM, ENCAIXADO EM PERFIL U. AF_01/2021_PS</t>
  </si>
  <si>
    <t>0255</t>
  </si>
  <si>
    <t>Total do orçamento 022-VIDRAÇARIA</t>
  </si>
  <si>
    <t>023-IMPERMEABILIZAÇÕES</t>
  </si>
  <si>
    <t>0256</t>
  </si>
  <si>
    <t>16.030.0030-A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</si>
  <si>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</si>
  <si>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0257</t>
  </si>
  <si>
    <t>13.010.0029-A</t>
  </si>
  <si>
    <t>REGULARIZACAO COM ARGAMASSA DE CIMENTO E AREIA NO TRACO 1:3</t>
  </si>
  <si>
    <t>0258</t>
  </si>
  <si>
    <t>16.020.0002-A</t>
  </si>
  <si>
    <t>IMPERMEABILIZACAO C/MANTA A BASE DE ASFALTO MODIFICADO C/POLIMEROS,CONFORME ABNT NBR 9952,TIPO III-A,C/ESP.4,00M,CONSUMOMINIMO 1,15M2/M2,APLICACAO C/CHAMA MACARICO SOBRE PRIMER ASFALTICO BASE AGUA OU SOLVENTE,CONSUMO 0,40KG/M2,INCL.ESTE,EMSUBSTRATO C/CAIMENTO 1%,EXCL.REGULARIZACAO,CAMADA SEPARADORA E PROTECAO MECANICA.</t>
  </si>
  <si>
    <t>0259</t>
  </si>
  <si>
    <t xml:space="preserve">98557        </t>
  </si>
  <si>
    <t>IMPERMEABILIZAÇÃO DE SUPERFÍCIE COM EMULSÃO ASFÁLTICA, 2 DEMÃOS AF_06/2018</t>
  </si>
  <si>
    <t>0260</t>
  </si>
  <si>
    <t xml:space="preserve">98565        </t>
  </si>
  <si>
    <t>PROTEÇÃO MECÂNICA DE SUPERFICIE HORIZONTAL COM ARGAMASSA DE CIMENTO E AREIA, TRAÇO 1:3, E=3CM. AF_06/2018</t>
  </si>
  <si>
    <t>Total do orçamento 023-IMPERMEABILIZAÇÕES</t>
  </si>
  <si>
    <t>024-PAVIMENTAÇÕES</t>
  </si>
  <si>
    <t>0261</t>
  </si>
  <si>
    <t>13.395.0011-A</t>
  </si>
  <si>
    <t>FORRACAO DE PISO COM CARPETE DE FIBRA DE NYLON,PARA ALTO TRAFEGO,COM ESPESSURA DE 10MM,SOBRE BASE EXISTENTE.FORNECIMENTOE COLOCACAO</t>
  </si>
  <si>
    <t>0262</t>
  </si>
  <si>
    <t>13.301.0119-A</t>
  </si>
  <si>
    <t>CONTRAPISO,BASE OU CAMADA REGULARIZADORA,EXECUTADA COM ARGAMASSA DE CIMENTO A AREIA,NO TRACO 1:4,NA ESPESSURA DE 2CM</t>
  </si>
  <si>
    <t>0263</t>
  </si>
  <si>
    <t>13.331.0015-A</t>
  </si>
  <si>
    <t>REVESTIMENTO DE PISO CERAMICO EM PORCELANATO TECNICO NATURAL,ACABAMENTO DA BORDA RETIFICADO,PARA USO EM AREAS COMERCIAISCOM ACESSO PARA RUA,NO FORMATO (60X60)CM,CONFORME ABNT NBR16928,ASSENTES EM SUPERFICIE EM OSSO COM ARGAMASSA DE CIMENTO E COLA (ARGAMASSA COLANTE) E REJUNTAMENTO PRONTO</t>
  </si>
  <si>
    <t>0264</t>
  </si>
  <si>
    <t>13.373.0020-A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</si>
  <si>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</si>
  <si>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0265</t>
  </si>
  <si>
    <t>13.373.0025-A</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</si>
  <si>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</si>
  <si>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0266</t>
  </si>
  <si>
    <t>11.003.0020-A</t>
  </si>
  <si>
    <t>CONCRETO PARA CAMADAS PREPARATORIAS COM 180KG DE CIMENTO PORM3 DE CONCRETO,INCLUSIVE MATERIAIS,TRANSPORTE,PRODUCAO,LANCAMENTO E ADENSAMENTO</t>
  </si>
  <si>
    <t>0267</t>
  </si>
  <si>
    <t>13.416.0015-A</t>
  </si>
  <si>
    <t>PISO TATIL DE BORRACHA,ALERTA,PARA PESSOAS COM NECESSIDADESESPECIFICAS,25X25CM, ESPESSURA DE 5MM, NA COR PRETA, COLADOSOBRE BASE EXISTENTE.FORNECIMENTO E COLOCACAO</t>
  </si>
  <si>
    <t>0268</t>
  </si>
  <si>
    <t>13.416.0010-A</t>
  </si>
  <si>
    <t>PISO TATIL DE BORRACHA,DIRECIONAL,PARA PESSOAS COM NECESSIDADES ESPECIFICAS,25X25CM,ESPESSURA DE 5MM,NA COR PRETA,COLADOSOBRE BASE EXISTENTE.FORNECIMENTO E COLOCACAO</t>
  </si>
  <si>
    <t>0269</t>
  </si>
  <si>
    <t>08.020.0010-A</t>
  </si>
  <si>
    <t>PAVIMENTACAO INTERTRAVADA DE LAJOTAS DE CONCRETO,PRE-FABRICADAS,COR NATURAL,COM ESPESSURA DE 8CM,RESISTENCIA A COMPRESSAO DE 35MPA,CONFORME ABNT NBR 15953,EXCLUSIVE O PREPARO DO SUBLEITO E BASE</t>
  </si>
  <si>
    <t>0270</t>
  </si>
  <si>
    <t>09.001.0001-B</t>
  </si>
  <si>
    <t>0271</t>
  </si>
  <si>
    <t>09.006.0030-A</t>
  </si>
  <si>
    <t>ATERRO COM TERRA PRETA VEGETAL,PARA EXECUCAO DE GRAMADOS</t>
  </si>
  <si>
    <t>0272</t>
  </si>
  <si>
    <t>58.002.0155-B</t>
  </si>
  <si>
    <t>MEIO FIO DE CONC. SIMPLES(FCK=15 MPA), MOLDADO NO LOCAL, TIPO DER-RJ, MED. 0,15M BASE, ALT. 0,30M. FORN., ESCAV E REATER</t>
  </si>
  <si>
    <t>0273</t>
  </si>
  <si>
    <t>08.001.0002-B</t>
  </si>
  <si>
    <t>BASE DE BRITA GRADUADA,INCLUSIVE FORNECIMENTO DOS MATERIAIS,MEDIDA APOS A COMPACTACAO</t>
  </si>
  <si>
    <t>0274</t>
  </si>
  <si>
    <t xml:space="preserve">101092       </t>
  </si>
  <si>
    <t>PISO EM GRANITO APLICADO EM CALÇADAS OU PISOS EXTERNOS. AF_05/2020</t>
  </si>
  <si>
    <t>Total do orçamento 024-PAVIMENTAÇÕES</t>
  </si>
  <si>
    <t>025-PINTURAS</t>
  </si>
  <si>
    <t>0275</t>
  </si>
  <si>
    <t>17.018.0010-A</t>
  </si>
  <si>
    <t>PREPARO DE SUPERFICIES NOVAS,COM REVESTIMENTO LISO,INTERIOR,INCLUSIVE LIMPEZA,UMA DEMAO DE SELADOR,UMA DEMAO DE MASSA CORRIDA E LIXAMENTOS NECESSARIOS</t>
  </si>
  <si>
    <t>0276</t>
  </si>
  <si>
    <t>17.018.0031-A</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</si>
  <si>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</si>
  <si>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0277</t>
  </si>
  <si>
    <t>17.018.0185-A</t>
  </si>
  <si>
    <t>TEXTURA ACRILICA NA COR BRANCA,ACABAMENTO FOSCO,PARA INTERIOR OU EXTERIOR,APLICADAS EM DUAS DEMAOS SOBRE CONCRETO,ALVENARIA,BLOCO DE CONCRETO,CIMENTO SEM AMIANTO OU REVESTIMENTO</t>
  </si>
  <si>
    <t>0278</t>
  </si>
  <si>
    <t>05.020.0025-A</t>
  </si>
  <si>
    <t>SINALIZACAO MANUAL DE FAIXAS E FIGURAS PARA PEDESTRES,COM TINTA A BASE DE RESINA ACRILICA,EM VIAS RODOVIARIAS,COM UTILIZACAO DE PISTOLA PNEUMATICA(SPRAY),CONFORME ABNT NBR 12935,13132,7396 E NORMA DNIT 100/2018-ES.</t>
  </si>
  <si>
    <t>0279</t>
  </si>
  <si>
    <t>17.017.0320-A</t>
  </si>
  <si>
    <t>PINTURA INTERNA OU EXTERNA SOBRE FERRO,COM ESMALTE SINTETICOBRILHANTE OU ACETINADO APOS LIXAMENTO,LIMPEZA,DESENGORDURAMENTO,UMA DEMAO DE FUNDO ANTICORROSIVO NA COR LARANJA DE SECAGEM RAPIDA E DUAS DEMAOS DE ACABAMENTO</t>
  </si>
  <si>
    <t>Total do orçamento 025-PINTURAS</t>
  </si>
  <si>
    <t>026-APARELHOS, ACESSÓRIOS E METAIS</t>
  </si>
  <si>
    <t>0280</t>
  </si>
  <si>
    <t>0281</t>
  </si>
  <si>
    <t>18.034.0050-A</t>
  </si>
  <si>
    <t>MICRO EXAUSTOR,INCLUSIVE VENEZIANAS,ADAPTADOR E TUBO FLEXIVEL,PARA AMBIENTES ATE 7M3.FORNECIMENTO E COLOCACAO</t>
  </si>
  <si>
    <t>0282</t>
  </si>
  <si>
    <t>LAVATORIO DE LOUCA BRANCA,TIPO POPULAR,SEM LADRAO,COM MEDIDAS EM TORNO DE 55X45CM,INCLUSIVE ACESSORIOS DE FIXACAO.FORNECIMENTO</t>
  </si>
  <si>
    <t>0283</t>
  </si>
  <si>
    <t>LAVATORIO DE LOUCA BRANCA,COM COLUNA SUSPENSA,PARA PESSOAS COM NECESSIDADES ESPECIFICAS,COM MEDIDAS EM TORNO DE (45,5X35,5)CM,EXCLUSIVE SIFAO,VALVULA DE ESCOAMENTO,RABICHO E TORNEIRA,INCLUSIVE ACESSORIOS DE FIXACAO.FORNECIMENTO</t>
  </si>
  <si>
    <t>0284</t>
  </si>
  <si>
    <t>18.013.0126-A</t>
  </si>
  <si>
    <t>SIFAO SANFONADO EM PVC COM ACABAMENTO CROMADO,UNIVERSAL.FORNECIMENTO</t>
  </si>
  <si>
    <t>0285</t>
  </si>
  <si>
    <t>18.013.0109-A</t>
  </si>
  <si>
    <t>VALVULA DE ESCOAMENTO PARA LAVATORIO,SEM LADRAO,1600 DE 1",EM METAL CROMADO.FORNECIMENTO</t>
  </si>
  <si>
    <t>0286</t>
  </si>
  <si>
    <t>18.013.0133-A</t>
  </si>
  <si>
    <t>RABICHO PLASTICO,DE 40CM,COM SAIDA DE 1/2".FORNECIMENTO</t>
  </si>
  <si>
    <t>0287</t>
  </si>
  <si>
    <t>18.002.0055-A</t>
  </si>
  <si>
    <t>MICTORIO DE LOUCA BRANCA COM SIFAO INTEGRADO E MEDIDAS EM TORNO DE (33X28X53)CM,INCLUSIVE ACESSORIOS DE FIXACAO.FERRAGENS EM METAL CROMADO:REGISTRO DE PRESSAO 1416 DE 1/2" E TUBODE LIGACAO DE 1/2".FORNECIMENTO</t>
  </si>
  <si>
    <t>0288</t>
  </si>
  <si>
    <t>18.084.0052-A</t>
  </si>
  <si>
    <t>BANCA DE GRANITO BRANCO ITAUNAS,COM 2CM DE ESPESSURA,COM ABERTURA PARA 3 CUBAS (EXCLUSIVE ESTAS),SOBRE APOIOS DE ALVENARIA DE MEIA VEZ E VERGA DE CONCRETO,SEM REVESTIMENTO.FORNECIMENTO E COLOCACAO</t>
  </si>
  <si>
    <t>0289</t>
  </si>
  <si>
    <t>18.084.0050-A</t>
  </si>
  <si>
    <t>BANCA DE GRANITO BRANCO ITAUNAS,COM 2CM DE ESPESSURA,COM ABERTURA PARA 1 CUBA (EXCLUSIVE ESTA),SOBRE APOIOS DE ALVENARIADE MEIA VEZ E VERGA DE CONCRETO,SEM REVESTIMENTO.FORNECIMENTO E COLOCACAO</t>
  </si>
  <si>
    <t>0290</t>
  </si>
  <si>
    <t>18.016.0040-A</t>
  </si>
  <si>
    <t>CUBA DE ACO INOXIDAVEL,MEDINDO APROXIMADAMENTE (500X400X200)MM,EM CHAPA 20.304,VALVULA DE ESCOAMENTO TIPO AMERICANA 1623,SIFAO 1680 1.1/2" X 1.1/2",EXCLUSIVE TORNEIRA.FORNECIMENTOE COLOCACAO</t>
  </si>
  <si>
    <t>0291</t>
  </si>
  <si>
    <t>0292</t>
  </si>
  <si>
    <t>0293</t>
  </si>
  <si>
    <t>18.013.0111-A</t>
  </si>
  <si>
    <t>VALVULA DE ESCOAMENTO PARA TANQUE,1605 DE 1.1/4",EM METAL CROMADO.FORNECIMENTO</t>
  </si>
  <si>
    <t>0294</t>
  </si>
  <si>
    <t>18.007.0051-A</t>
  </si>
  <si>
    <t>DUCHINHA MANUAL,COM REGISTRO DE PRESSAO 1/2" CROMADO,RABICHOCROMADO,SUPORTE BRANCO,PISTOLA BRANCA,BUCHAS E PARAFUSOS PARA FIXACAO.FORNECIMENTO</t>
  </si>
  <si>
    <t>0295</t>
  </si>
  <si>
    <t>18.009.0105-A</t>
  </si>
  <si>
    <t>TORNEIRA PARA LAVATORIO,DE MESA,ACIONAMENTO HIDROMECANICO COM LEVE PRESSAO MANUAL E FECHAMENTO AUTOMATICO,ACABAMENTO CROMADO.FORNECIMENTO</t>
  </si>
  <si>
    <t>0296</t>
  </si>
  <si>
    <t>Total do orçamento 026-APARELHOS, ACESSÓRIOS E METAIS</t>
  </si>
  <si>
    <t>027-ELEMENTOS DECORATIVOS E ACESSIBILIDADE</t>
  </si>
  <si>
    <t>0297</t>
  </si>
  <si>
    <t>05.057.0010-A</t>
  </si>
  <si>
    <t>PLACA DE IDENTIFICACAO EM ACO INOXIDAVEL,ESCRITA EM BRAILLE,MEDINDO 8X25CM.FORNECIMENTO E COLOCACAO</t>
  </si>
  <si>
    <t>0298</t>
  </si>
  <si>
    <t>18.016.0100-A</t>
  </si>
  <si>
    <t>BARRA DE APOIO PARA LAVATORIO DE CENTRO,EM ACO INOXIDAVEL AISI 304,TUBO DE 1.1/4",INCLUSIVE FIXACAO COM PARAFUSOS INOXIDAVEIS E BUCHAS PLASTICAS,MEDINDO 60X40CM,PARA PESSOAS COM NECESSIDADES ESPECIFICAS.FORNECIMENTO E COLOCACAO</t>
  </si>
  <si>
    <t>0299</t>
  </si>
  <si>
    <t>18.016.0120-A</t>
  </si>
  <si>
    <t>BARRA DE APOIO RETRATIL(ARTICULADA)EM ACO INOXIDAVEL AISI 304,TUBO DE 1.1/4",INCLUSIVE FIXACAO COM PARAFUSOS INOXIDAVEISE BUCHAS PLASTICAS,COM 80CM,PARA PESSOAS COM NECESSIDADES ESPECIFICAS.FORNECIMENTO E COLOCACAO</t>
  </si>
  <si>
    <t>0300</t>
  </si>
  <si>
    <t>05.057.0015-A</t>
  </si>
  <si>
    <t>MAPA TATIL(BRAILLE/RELEVO) EM ACRILICO,MEDINDO 54X39CM,PARASINALIZACAO E LOCALIZACAO DE AMBIENTES,EXCLUSIVE PEDESTAL.FORNECIMENTO E COLOCACAO</t>
  </si>
  <si>
    <t>Instalado em Pedestal próprio na ala da recepção</t>
  </si>
  <si>
    <t>0301</t>
  </si>
  <si>
    <t>05.055.0010-A</t>
  </si>
  <si>
    <t>LETRA CAIXA DE ACO INOX POLIDO OU ESCOVADO,COM 20CM DE ALTURA,ESPESSURA DE 2CM,COM PINOS PARA FIXACAO.FORNECIMENTO E COLOCACAO</t>
  </si>
  <si>
    <t>0302</t>
  </si>
  <si>
    <t>05.055.0024-A</t>
  </si>
  <si>
    <t>LETRA CAIXA DE ACO INOX POLIDO OU ESCOVADO,COM 40CM DE ALTURA,ESPESSURA DE 4CM,COM PINOS PARA FIXACAO.FORNECIMENTO E COLOCACAO</t>
  </si>
  <si>
    <t>0303</t>
  </si>
  <si>
    <t>05.054.0001-A</t>
  </si>
  <si>
    <t>PLACA DE ACRILICO PARA IDENTIFICACAO DE PORTAS,MEDINDO (25X8)CM.FORNECIMENTO E COLOCACAO</t>
  </si>
  <si>
    <t>0304</t>
  </si>
  <si>
    <t>05.054.0015-A</t>
  </si>
  <si>
    <t>PLACA DE ACRILICO,DESENHADA,INDICANDO SANITARIO MASCULINO OUFEMININO,DE (39X19)CM.FORNECIMENTO E COLOCACAO</t>
  </si>
  <si>
    <t>0305</t>
  </si>
  <si>
    <t>05.050.0008-A</t>
  </si>
  <si>
    <t>PLACA DE INAUGURACAO EM BRONZE COM AS DIMENSOES DE (0,35X0,50)M.FORNECIMENTO E COLOCACAO</t>
  </si>
  <si>
    <t>0306</t>
  </si>
  <si>
    <t>14.010.0010-A</t>
  </si>
  <si>
    <t>MASTRO METALICO EM TUBO DE FERRO GALVANIZADO DE 3" COM ALTURA DE 6,00M,EQUIPADO COM ROLDANA COM FIXACAO EM PRISMA DE CONCRETO DE 30X30X50CM.FORNECIMENTO E COLOCACAO</t>
  </si>
  <si>
    <t>Mastro Bandeira</t>
  </si>
  <si>
    <t>0307</t>
  </si>
  <si>
    <t>14.010.0015-A</t>
  </si>
  <si>
    <t>MASTRO METALICO EM TUBO DE FERRO GALVANIZADO DE 3" COM ALTURA DE 5,50M,EQUIPADO COM ROLDANA COM FIXACAO EM PRISMA DE CONCRETO DE 30X30X50CM.FORNECIMENTO E COLOCACAO</t>
  </si>
  <si>
    <t>Total do orçamento 027-ELEMENTOS DECORATIVOS E ACESSIBILIDADE</t>
  </si>
  <si>
    <t>028-LIMPEZA</t>
  </si>
  <si>
    <t>0308</t>
  </si>
  <si>
    <t>04.005.0016-A</t>
  </si>
  <si>
    <t>TRANSPORTE DE CARGA DE QUALQUER NATUREZA,EXCLUSIVE AS DESPESAS DE CARGA E DESCARGA,TANTO DE ESPERA DO CAMINHAO COMO DO SERVENTE OU EQUIPAMENTO AUXILIAR,A VELOCIDADE MEDIA DE 40KM/H,EM CAMINHAO TRUCADO DE CARROCERIA FIXA A OLEO DIESEL,COM CAPACIDADE UTIL DE 12T</t>
  </si>
  <si>
    <t>0309</t>
  </si>
  <si>
    <t>04.014.0095-A</t>
  </si>
  <si>
    <t>RETIRADA DE ENTULHO DE OBRA COM CACAMBA DE ACO TIPO CONTAINER COM 5M3 DE CAPACIDADE,INCLUSIVE CARREGAMENTO,TRANSPORTE EDESCARREGAMENTO.CUSTO POR UNIDADE DE CACAMBA E INCLUI A TAXA PARA DESCARGA EM LOCAIS AUTORIZADOS</t>
  </si>
  <si>
    <t>Total do orçamento 028-LIMPEZA</t>
  </si>
  <si>
    <t>Orçamento(s)/Categoria(s)</t>
  </si>
  <si>
    <t>Valor(es)</t>
  </si>
  <si>
    <t>% Pêso</t>
  </si>
  <si>
    <t>UNIDADE REF.P/COMPL.ADM LOCAL,CONSID:CONSUMO AGUA,TEL.ENERGIA ELETRICA,MAT.LIMPEZA E ESCRITORIO,COMPUTADORES, BEBEDOURO, ART, RRT, FOTOGRAFIAS</t>
  </si>
  <si>
    <t>15.008.0085-A</t>
  </si>
  <si>
    <t>15.008.0210-A</t>
  </si>
  <si>
    <t>15.008.0215-A</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</si>
  <si>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</si>
  <si>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</si>
  <si>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4MM2, 0,6/1KV.FORNECIMENTO E COLOCACAO</t>
  </si>
  <si>
    <t>Parte do Teto da Área Técnica - conf. projeto</t>
  </si>
  <si>
    <t>Conf. Projeto Instalações Elétricas</t>
  </si>
  <si>
    <t>Conf. Projeto Instalações Elétricas (Ar Cond)</t>
  </si>
  <si>
    <t>Águas Pluviais (17) - Conf. Projeto
Esgoto (15) - Conf. Projeto</t>
  </si>
  <si>
    <t>Esgoto - Conf Projeto</t>
  </si>
  <si>
    <t>Conf Projeto de Inst Sanitárias e Aguas Pluviais_x000D_</t>
  </si>
  <si>
    <t>Conf. Projeto de Incêndio</t>
  </si>
  <si>
    <t>Tubulação Guiada (Prev.Fotovoltaica) - Trajeto QGBT x SERVIÇO x LAJE - Conf Proj. Inst. Elétricas</t>
  </si>
  <si>
    <t>Tubulação Guiada - Conf. Projeto Inst. Especiais</t>
  </si>
  <si>
    <t>Caixa de Espera c/ Tampa Cega - Conf.Projeto Inst. Especiais</t>
  </si>
  <si>
    <t>Alvenaria do Totem (x2) (1,40+0,38) x 2 lados / 0,20 (a cada) x 5 altura = 89 x 2 totens = 178 ml x 0,247 = 43,96kg_x000D_</t>
  </si>
  <si>
    <t>Escada de Marinheiro: Parte externa junto a Recepção do Gabinete 04 = 4,00 ml_x000D_
Escada Caracol: Acesso à Área Técnica: 4,00 ml_x000D_</t>
  </si>
  <si>
    <t>JANELA DE ALUMÍNIO TIPO MAXIM-AR, BATENTE E FERRAGENS. EXCLUSIVE ALIZAR, ACABAMENTO E CONTRAMARCO. FORNECIMENTO E INSTALAÇÃO. AF_12/2019</t>
  </si>
  <si>
    <t>INSTALAÇÃO DE VIDRO LAMINADO, ENCAIXADO EM PERFIL U. AF_01/2021_PS</t>
  </si>
  <si>
    <t>Todas as paredes em alvenaria conf projeto (2.208,14 m² x 2 lados) =4.416,28 m²_x000D_</t>
  </si>
  <si>
    <t>Banhos Fem e Masc: Paineis Boxes = 16 + Painel Mictório = 6 (este equivalente a 3) = 19_x000D_</t>
  </si>
  <si>
    <t>Banho Fem e Masc: Portas dos boxes = 16 x 2 = 32 unid</t>
  </si>
  <si>
    <t>Banho Fem e Masc: Porta dos boxes = 16 unid_x000D_</t>
  </si>
  <si>
    <t>Portas de Vidro Temperado</t>
  </si>
  <si>
    <t>Banheiros Fem 3,00 x 1,20 x 2 = 7,20 e Masc 3,40 x 1,20 x 2 = 8,16 . Total: 7,20 + 8,16 = 15,36 m²</t>
  </si>
  <si>
    <t>Bandeira Fixa Vidro Temperado 10mm VERDE 1,30 x 3,70 (PV11) + 0,40 x 1,60 (PV7) + 0,40 x 1,90 (PV12) + Painel fixo àrea Técnica (10,00m²)_x000D_
Total:  4,81 + 0,64 + 0,76 + 10,00 = 16,21 m² _x000D_</t>
  </si>
  <si>
    <t>Cintas = Laterais (644,18) + Face superior (134,05) =778,23m²  _x000D_
Blocos (1,87 + 0,51)x125 + (2,14+1,42)x27 + (6,27+11,54) x3 = 447,08  _x000D_
Total: 778,23 + 447,08 =  1.225,31_x000D_</t>
  </si>
  <si>
    <t>Estacionamento e Vaga PNE - Rua Principal (195,01) + Calçada Fundos (181,25)_x000D_
Total: 195,01 + 181,25 = 376,26 m²_x000D_</t>
  </si>
  <si>
    <t>Calçadas Ciclista - Rua Principal _x000D_</t>
  </si>
  <si>
    <t>conf projeto_x000D_</t>
  </si>
  <si>
    <t>Área de grama: 531,09m² x 0,15 altura_x000D_</t>
  </si>
  <si>
    <t>08.020.0022-A</t>
  </si>
  <si>
    <t>PAVIMENTACAO INTERTRAVADA DE LAJOTAS DE CONCRETO,PRE-FABRICADAS,COLORIDO,COM ESPESSURA DE 8CM,RESISTENCIA A COMPRESSAO DE 35MPA,CONFORME ABNT NBR 15953,EXCLUSIVE O PREPARO DO SUBLEITO E BASE</t>
  </si>
  <si>
    <t xml:space="preserve">M2       </t>
  </si>
  <si>
    <t>Gabinetes (16) + Banhos F/M - PNE (4) + Banhos Masc/Fem (12) + Lavabo Chefia e Presidencia (02) = 34 unid_x000D_</t>
  </si>
  <si>
    <t>Banho Fem (8) + Banho Masc (8) + Gabinetes (16) + Gabinete Presidencia (x1) + Chefia Gabinete (x1) - Total: 8 + 8 +16 + 1 + 1 = 34 unid._x000D_ (conf.projeto)</t>
  </si>
  <si>
    <t>Lavabos Gabinetes Vereadores=16 + Lavabo Chefia = 1 (conf.projeto)_x000D_</t>
  </si>
  <si>
    <t>Lavabos Gabinete Vereadores = 16 unid_x000D_ (conf.projeto)</t>
  </si>
  <si>
    <t xml:space="preserve">Banhos Fem/Masc PNE = 4 unid_x000D_ (conf.projeto)
</t>
  </si>
  <si>
    <t>Gabinete (16) + Banhos PNE (04) + Copa (01) + Tanque (01) + Banhos Masc/Fem (12) + Lavado Chefia e Presidencia (02) = 36 unid_x000D_ (conf.projeto)</t>
  </si>
  <si>
    <t>Gabinetes (16) + Banhos F/M - PNE (4) + Banhos Masc/Fem (12) + Lavabo Chefia e Presidencia (02) = 34 unid_x000D_ (conf.projeto)</t>
  </si>
  <si>
    <t>Banho Masc 01 e 02 = 6 unid (conf.projeto)</t>
  </si>
  <si>
    <t>Banho Masc (3,40 x 0,50 x 2) + Banho Fem (3,00 x 0,70 x 2) = 3,40 + 4,20 = 7,60 m²_x000D_ (conf.projeto)</t>
  </si>
  <si>
    <t>Copa: 2,70 x 0,50  +  1,90 x 0,60   =  1,35 + 1,14 = 2,49 m²_x000D_
Lavado Chefia e Presidência: (0,40x0,70x2) = 0,56 m²_x000D_
Total: 2,49 + 0,56 = 3,05 m²_x000D_ (conf.projeto)</t>
  </si>
  <si>
    <t>Bancada da Copa (conf.projeto)</t>
  </si>
  <si>
    <t>Área de Serviço (conf.projeto)</t>
  </si>
  <si>
    <t>PNE Masc (02) + PNE Fem (02) + Lavabo Chefia + Lavabo Presidencia (02) = 06 unid_x000D_ (conf.projeto)</t>
  </si>
  <si>
    <t>Gabinetes (16) + Banho F/M - PNE (4) + Banhos Masc/Fem (12) + Lavabo Chefia e Presidencia (02) = 34 unid_x000D_ (conf.projeto)</t>
  </si>
  <si>
    <t>Banhos Fem/Masc PNE x 4_x000D_</t>
  </si>
  <si>
    <t>Totem (x2)  - CÂMARA MUNICIPAL DE CABO FRIO = 25 X 2 (totens) x 2 (lados) = 100_x000D_</t>
  </si>
  <si>
    <t>Fachada - CÂMARA MUNICIPAL DE CABO FRIO = 25 unid_x000D_</t>
  </si>
  <si>
    <t>Banho Fem (x2) + Banho Masc (x2) = Total 4 unid_x000D_</t>
  </si>
  <si>
    <t>Retirada de Entulho dia a dia da obra</t>
  </si>
  <si>
    <t>14.006.0010/1A</t>
  </si>
  <si>
    <t>KIT DE PORTA LISA MACIÇA DUPLA C/VISOR P/DRYWALL OU ALVENARIA COM BATENTE, GUARNIÇÃO E FERRAGENS - 180x210cm</t>
  </si>
  <si>
    <t>14.006.0010/1B</t>
  </si>
  <si>
    <t>KIT DE PORTA LISA MACIÇA DUPLA P/DRYWALL OU ALVENARIA COM BATENTE, GUARNIÇÃO E FERRAGENS - 160x210cm</t>
  </si>
  <si>
    <t>14.006.0010/1C</t>
  </si>
  <si>
    <t>KIT DE PORTA LISA SEMI-OCA PARA DRYWALL OU ALVENARIA COM BATENTE, GUARNIÇÃO E FERRAGENS - 60, 70, 80 ou 90 x 210cm</t>
  </si>
  <si>
    <t>14.006.0420/1A</t>
  </si>
  <si>
    <t>FERRAGENS P/PORTA ESPECIAL DE MADEIRA,DE 1 FOLHA DE ABRIR - EXTERNA</t>
  </si>
  <si>
    <t xml:space="preserve">FITA ADESIVA ANTICORROSIVA DE PVC FLEXIVEL, COR PRETA, PARA PROTECAO TUBULACAO, 50 MM X 30 M (L X C), E= *0,25* MM                                                                                                                                                                                                                                                                                                                                                                                        </t>
  </si>
  <si>
    <t>Prédio 92,93m³ + Guarita 0,31m³  +  Base do Mastro 2,08m³ + Cisterna 11,51 _x000D_
Total: 92,93 + 0,31 + 2,08 + 11,51 = 106,83 m³_x000D_</t>
  </si>
  <si>
    <t>Prédio (5.979kg) + Guarita 129kg  +  Base Mastro 317kg + Cisterna 1.033kg_x000D_
Total: 5.979 + 129 + 317 + 1.033 = 7.458,00 kg_x000D_</t>
  </si>
  <si>
    <t>Aterro:
Áreas laterais da Edificação = 149,00 m²_x000D_
Área Estacionamento/nivelando em aclive com soleira da Edificação = 189,00 m²_x000D_
Total: (149 + 189) x 0,70 (alt) x 1,40 (tx emp) = 331,24 m³</t>
  </si>
  <si>
    <t>Conf Projeto Inst Hidráulicas_x000D_</t>
  </si>
  <si>
    <t>Gabinetes (16) + Banhos F/M (16) + Lavabo Pres/Chefia (2)_x000D_</t>
  </si>
  <si>
    <t>Área de Serviço_x000D_</t>
  </si>
  <si>
    <t>Banhos Masc 01 e 02 - 3 x 2 = 6 un _x000D_</t>
  </si>
  <si>
    <t>PNE Masc x2 + PNE Fem x 2 + Lavabo Chefia + Lavabo Presidencia_x000D_</t>
  </si>
  <si>
    <t>Gabinetes (16) + Banho F/M - PNE (4) + Banhos Masc/Fem (12) + Lavabo Chefia e Presidencia_x000D_</t>
  </si>
  <si>
    <t>Conf Projeto Inst Hidráulicas_x000D_ - Recalque</t>
  </si>
  <si>
    <t>Banho Fem (8) + Banho Masc (8) + Gabinetes (16) + Gabinete Presidencia (x1) + Chefia Gabinete (x1)_x000D_</t>
  </si>
  <si>
    <t>Alvenaria dos Totens:  (1,40+0,38) x 2 lados x 5 altura = 17,80 x 2 totens = 35,60 m²_x000D_</t>
  </si>
  <si>
    <t>Retirada de material da limpeza do terreno - 3.391,30 x 0,20 = 678,26 m³ x 1,4 t/m³ x 50 km= 47.478,20 t x km_x000D_</t>
  </si>
  <si>
    <t>45 ml x 2,00 alt x 2 cj = 180 x 8 meses = 1.440 m²/mês_x000D_</t>
  </si>
  <si>
    <t>1.440 x 0,60 = 864,00 m²_x000D_</t>
  </si>
  <si>
    <t>45 ml x 0,30 larg x 3 pçs = 40,50 x 2 cj = 81 m²_x000D_</t>
  </si>
  <si>
    <t>área do projeto - terreno_x000D_</t>
  </si>
  <si>
    <t>011-INSTALAÇÕES SANITÁRIAS E ÁGUAS PLUVIAIS</t>
  </si>
  <si>
    <t>Base Gradil fundos = 52,18 x 0,30 x 0,20 = 3,13m³_x000D_ + Base dos Totens = 0,53 m² x 0,10 = 0,05 m³  + Base Muro Contenção = 172,00 x 0,20 x 0,30 = 10,32 *  Total: 3,13 + 0,05 +10,32 = 13,50 m³</t>
  </si>
  <si>
    <t>GRADIL ELETROFUNDIDO TIPO ORSOMETAL,NA MALHA 65X132MM E BARRA PORTANTE 25X2MM,FIO 5,MONTANTES 2120X76X8MM,PARAFUSOS,PINTURA ELETROSTATICA NA COR CINZA,INCLUSIVE MONTAGEM</t>
  </si>
  <si>
    <t>PORTA DE ALUMINIO ANODIZADO PRETO FOSCO, PERFIL SERIE 25,EM VENEZIANA, EXCLUSIVE FECHADURA.FORNECIMENTO E COLOCACAO</t>
  </si>
  <si>
    <t>EMBOCO COM ARGAMASSA DE CIMENTO E AREIA,NO TRACO 1:3 COM 2 CM DE ESPESSURA,INCLUSIVE CHAPISCO DE CIMENTO E AREIA,NO TRACO1:3</t>
  </si>
  <si>
    <t>REVESTIMENTO DE PAREDES COM LADRILHOS CERAMICOS,COM MEDIDAS EM TORNO DE 20X20CM, ASSENTE COM ARGAMASSA COLANTE,REJUNTAMENTO COM ARGAMASSA INDUSTRIALIZADA, EXCLUSIVE CHAPISCO E EMBOCO</t>
  </si>
  <si>
    <t>14.007.0284-A</t>
  </si>
  <si>
    <t>DOBRADICA 2.1/2"X1.3/8",DE LATAO CROMADO,COM PINO E BOLAS DELATAO.FORNECIMENTO</t>
  </si>
  <si>
    <t>Conf Tabela 13 no Termo de Referencia_x000D_</t>
  </si>
  <si>
    <t>Conf Tabela 16 no Termo de Referencia_x000D_</t>
  </si>
  <si>
    <t>17.018.0015-A</t>
  </si>
  <si>
    <t>PINTURA COM SELADOR ACRILICO,EM UMA DEMAO,SOBRE EMBOCO EXISTENTE</t>
  </si>
  <si>
    <t>PEDESTAL PARA MAPA TÁTIL</t>
  </si>
  <si>
    <t>Mapa Tátil (recepção)</t>
  </si>
  <si>
    <t>Local e dizeres a ser definido com a fiscalização</t>
  </si>
  <si>
    <t>Início e final de cada lance de corrimão_x000D_</t>
  </si>
  <si>
    <t>EMOP</t>
  </si>
  <si>
    <t>SINAPI</t>
  </si>
  <si>
    <t>BASES UTILIZDAS</t>
  </si>
  <si>
    <t>$ Total</t>
  </si>
  <si>
    <t>Memória de Cálculo</t>
  </si>
  <si>
    <t>Unidade de Referência - Máx 5% da M.Obra</t>
  </si>
  <si>
    <t>Área do projeto - terreno_x000D_</t>
  </si>
  <si>
    <t>02 Placas de 3,00m x 2,00m = 6,00 x 2 = 12,00 m²_x000D_ (frente e fundos)</t>
  </si>
  <si>
    <t>45,00 x 2,00 (frente) + 63,00 x 2,00 (fundos) = 216,00 m²_x000D_</t>
  </si>
  <si>
    <t>Água Potável p/ abastecimento da obra</t>
  </si>
  <si>
    <t>Energia Elétrica p/ alimentação da obra</t>
  </si>
  <si>
    <t>Qde Total de Concreto Estrutural: 106,83 (fundação) + 565,91 (estrutura) = 672,74 m³</t>
  </si>
  <si>
    <t>0025</t>
  </si>
  <si>
    <t>0027</t>
  </si>
  <si>
    <t>0028</t>
  </si>
  <si>
    <t>Forma dos Blocos_x000D_ (conf. projeto de fundações)
Prédio [(1,87 x 125) + ( 2,14 x 27) + (6,27 x3)] = 310,34 + Guarita 1,728 x 8 = 13,82 +  Base Mastro 0,99 x 2=1,98 + Cisterna 1,72 x 6 = 10,32_x000D_
Total: 310,34 + 13,82 + 1,98 + 10,32 = 336,46 m²</t>
  </si>
  <si>
    <t>Ferragem da Cisterna - Conf Projeto</t>
  </si>
  <si>
    <t>Cisterna (conf. projeto)
Laje Tampa = 21,00 m²</t>
  </si>
  <si>
    <t>Cisterna (conf. projeto)
Área da Tampa x P.D. = 21,00 x 1,5 = 31,50_x000D_</t>
  </si>
  <si>
    <t>Cisterna_x000D_ (conf. Projeto)
Viga/Parede: (7,00x1,50 x 2) + (3,00x1,50 x 2) = 21,00 + 9,00 = 30 x 2 lados = 60,00 m²_x000D_</t>
  </si>
  <si>
    <t>Cisterna_x000D_ (conf. projeto)
Viga/Parede: (7,00x1,50 x 2) + (3,00x1,50 x 2) = 21,00 + 9,00 = 30 x 2 lados = 60,00 m²</t>
  </si>
  <si>
    <t>Prédio (188 un x 6 mts = 1.128) + Guarita (8 un x 6mts = 48) Base Mastro (4 un x 6mts = 24) _x000D_
Cisterna (6 un x 6mts = 36)_x000D_ (conf.projeto)
Total: 1.128 + 48 + 24 + 36 = 1.236,00 ml</t>
  </si>
  <si>
    <t>Peso da Tela 1,48 kg/m² x Área Pré-Laje 1.209,52 m² = 1.790,09 kg_x000D_ (conf. projeto)</t>
  </si>
  <si>
    <t>Formas Laje Maciça_x000D_ (conf. projeto)
Térreo 1.676,73m² + Área Técnica (parte) 174,42m² + Laje do Mastro 6,44m² + Laje Guarita e Subestação 39,46m² = 1.897,05m²_x000D_</t>
  </si>
  <si>
    <t>Formas das Vigas (fundo e laterais)_x000D_
Térreo 778,23m² + Superior 575,24m² + Nível Técnico 237,86m² + Mastro 4,20m² + Guarita  e Substação 66,19m² + Mastro 4,2m²_x000D_
Total: 778,23 + 575,24 + 237,86 + 4,20 + 66,19 + 4,20 = 1.665,92_x000D_</t>
  </si>
  <si>
    <t>Escoramento de Vigas/fundo (conf.projeto)_x000D_
Térreo 134,05m² + Superior 128,64m² + Nível Técnico 51,45m² + Mastro 4,20m² +  Guarita e Substação 66,19m²_x000D_
Total: 134,05 + 128,64 + 51,45 + 4,20 + 66,19 = 384,53m²_x000D_</t>
  </si>
  <si>
    <t>Formas de Pilar_x000D_ (conf. projeto)
Térreo 225,50m² + Superior 370,70m² + Nível Técnico 83,10m² + Mastro (2,40) + Guarita e Substação (22,00m²)_x000D_
Total: 225,50 + 370,70 + 83,10 + 2,40 + 22,00 = 703,70m²_x000D_</t>
  </si>
  <si>
    <t>Prédio 9.355,00kg + Guarita 222kg + Mastro 12kg = 9.589,00kg (conf.Projeto)_x000D_</t>
  </si>
  <si>
    <t>Prédio 3.587,00kg + Totem x 2 36,26kg + Guarita 36,00kg = 3.695,52kg (conf. projeto)_x000D_</t>
  </si>
  <si>
    <t>Prédio 30.190,00kg + Guarita 902kg + Mastro 49kg = 31.141,00kg (conf projeto)_x000D_</t>
  </si>
  <si>
    <t>Prédio 1.621,00kg + Mastro 26,00kg = 1.647,00kg (conf projeto)</t>
  </si>
  <si>
    <t>COTOVELO 90 GRAUS, EM FERRO GALVANIZADO, CONEXÃO ROSQUEADA, DN 80 (3?), INSTALADO EM RESERVAÇÃO DE ÁGUA DE EDIFICAÇÃO QUE POSSUA RESERVATÓRIO DE FIBRA/FIBROCIMENTO  FORNECIMENTO E INSTALAÇÃO. AF_06/2016</t>
  </si>
  <si>
    <t>Sistema de Pressurização de 5CV. Vide Termo de Referência item 10.5</t>
  </si>
  <si>
    <t>0067</t>
  </si>
  <si>
    <t>0134</t>
  </si>
  <si>
    <t>0310</t>
  </si>
  <si>
    <t>0311</t>
  </si>
  <si>
    <t>0312</t>
  </si>
  <si>
    <t>0313</t>
  </si>
  <si>
    <t>0314</t>
  </si>
  <si>
    <t>0315</t>
  </si>
  <si>
    <t>0316</t>
  </si>
  <si>
    <t>Conf Tab. 03 de Divisórias = 82,38m² + Tabela 05 de Portas = 20,25m²_x000D_ no Termo de Referência.
Total: 82,38 + 20,28 = 102,66 m²</t>
  </si>
  <si>
    <t>Conf item 10.11 no Termo de Referência
Frente após a rampa (45,00 x 0,70) =31,50m² + Fundos após prédio (45,00 x 0,70) = 31,50m² + Laterais (82,00 x 0,70) = 57,40m² = 120,40 m²</t>
  </si>
  <si>
    <t>Portas (P5) x 3 - Almoxarifado + Gab.Presidência + Oficina_x000D_. Conf. Tabela 05 de Portas no Termo de Referência</t>
  </si>
  <si>
    <t>P9. Conf. Tabela 05 de Portas e item 10.12 no Termo de Referência</t>
  </si>
  <si>
    <t>P6. Conf. Tabela 05 de Portas e item 10.12 no Termo de Referência</t>
  </si>
  <si>
    <t>P1, P2, P3 E P4. Conf. Tabela 05 de Portas e item 10.12 no Termo de Referência</t>
  </si>
  <si>
    <t>Saída externa do Plenário  PF7=4,00m²  +  PF10=5,00m²  _x000D_
Conf Tabela 05 de Portas no Termo de Referência</t>
  </si>
  <si>
    <t>Subestação/PF12 - 2,10 x 0,90 = 1,89 m²_x000D_
Conf Tabela 05 de Portas no Termo de Referencia_x000D_</t>
  </si>
  <si>
    <t>Conf Tabela 06 Esquadrias Metálicas no Termo de Referência</t>
  </si>
  <si>
    <t>Escada e Rampa 12,50 + (1,56x4) + 28,50 = 47,24 ml. Conf. projeto</t>
  </si>
  <si>
    <t>Esquadria Pele de Vidro Fachada. Tabela 06 e Item 10.16 no Termo de Referência</t>
  </si>
  <si>
    <t>Conf Tabela 08 e item 10.18 no Termo de Referência</t>
  </si>
  <si>
    <t>Conf Tabela 07 e Item 10.17 no Termo de Referência</t>
  </si>
  <si>
    <t>Conf Tabela 09 e Item 10.19 no Termo de Referencia</t>
  </si>
  <si>
    <t>Paredes Drywall = 474,88 ml
Paredes Alvenaria (emboço) = 343,58 ml
Total: 474,88 + 343,58 = 818,46 ml. Item 10.19 no Termo de Referência</t>
  </si>
  <si>
    <t>Conf Tabela 10 e Item 10.19 no Termo de Referencia</t>
  </si>
  <si>
    <t>Conf Tabela 11 e Item 10.19 no Termo de Referencia</t>
  </si>
  <si>
    <t>PF7 + PF10 + PF11 + PF12 + PF13 - Vide Tabela 05 de Portas no Termo de Referência_x000D_</t>
  </si>
  <si>
    <t>Saída externa do Plenário,  portas  PF7 e  PF10 - Vide Tabela 05 de Portas no Termo de Referência_x000D_</t>
  </si>
  <si>
    <t>Para as portas PF7 + PF10 +  PF11 + PF12 e PF13</t>
  </si>
  <si>
    <t>Porta Principal - PV11 - Vide Tabela 05 de Portas no Termo de Referência</t>
  </si>
  <si>
    <t>PV7 + PV11 + PV12 - vide Tabela 05 de Portas no Termo de Referência_x000D_</t>
  </si>
  <si>
    <t>PV7 + PV12 - vide Tabela 05 de Portas no Termo de Referência_x000D_</t>
  </si>
  <si>
    <t>PV7 + PV12 - vide Tabela 05 de Portas no Termo de Referência</t>
  </si>
  <si>
    <t>Entrada principal-PV11 (Vidro Temperado 10mm VERDE) - conf tabela 05 de portas no Termo de Referencia_x000D_</t>
  </si>
  <si>
    <t>Entrada dos fundos PV7 (abrir) e PV12 (correr) Vidro Temperado 10mm VERDE - conf tabela 05 de portas no Termo de Referencia_x000D_</t>
  </si>
  <si>
    <t>Textura Craqueato na cor Branca (Fachadas, Muros, Platibandas voltadas para o exterior, exceto áreas com granito)_x000D_</t>
  </si>
  <si>
    <t>Pintura no piso nas vagas para PNE + Idoso + Rampas PNE + Vagas Comuns</t>
  </si>
  <si>
    <t>Portas Ext. Plenário/PF07 e PF10: (2,50x1,60 + 2,50 x 2,00) x 2 lados = 18m2 + Substação/PF12: (2,10 x 0,90) x 2 lados = 3,78 m2 + Escada Marinheiro = 4,00 x 0,50 x 2 =4_x000D_m² + Escada Caracol = 4 = Total: 18,00 + 3,78 + 4,00 +4,00 = 29,78 m²</t>
  </si>
  <si>
    <t>Conf Tabela 01 no Termo de Referencia (já descontado vãos de portas e janelas)_x000D_</t>
  </si>
  <si>
    <t>RESUMO CUSTO DE CONSTRUÇÃO</t>
  </si>
  <si>
    <t>Total  (R$)</t>
  </si>
  <si>
    <t xml:space="preserve">Plenário - Carpete 10mm alto tráfego cor a definir com a fiscalização_x000D_
Conf Tabela 12 no Termo de Referencia_x000D_; </t>
  </si>
  <si>
    <t xml:space="preserve">Local Piso de Granito no Pátio: 278,61m² x 0,06 </t>
  </si>
  <si>
    <t>Conf Tabela 14 no Termo de Referencia_x000D_</t>
  </si>
  <si>
    <t>Demarcação das Vagas de Estacionamento nos fundos, conf Tabela 14 no Termo de Referência</t>
  </si>
  <si>
    <t>Conf Tabela 15 no Termo de Referencia_x000D_</t>
  </si>
  <si>
    <t>Conf projeto_x000D_</t>
  </si>
  <si>
    <t>Patio frente (609,00) e fundos (990,54)_x000D_
Total:  609 + 990,54  x 0,15 = 239,93 m³_x000D_ conf item 10.23 no Termo de Referência</t>
  </si>
  <si>
    <t>Banheiros Masc e Fem (12) + Gab Presidencia + Chefia (02) = 14 unid_x000D_ (conf.projeto)</t>
  </si>
  <si>
    <t>Quant</t>
  </si>
  <si>
    <t xml:space="preserve">   UNXMES    </t>
  </si>
  <si>
    <t xml:space="preserve">     UNXMES    </t>
  </si>
  <si>
    <t xml:space="preserve">     UNXKM     </t>
  </si>
  <si>
    <t xml:space="preserve">     M2XMES    </t>
  </si>
  <si>
    <t xml:space="preserve">M       </t>
  </si>
  <si>
    <t xml:space="preserve">M        </t>
  </si>
  <si>
    <t xml:space="preserve">CJ         </t>
  </si>
  <si>
    <t xml:space="preserve">UN         </t>
  </si>
  <si>
    <t>UNID</t>
  </si>
  <si>
    <t xml:space="preserve">   TXKM      </t>
  </si>
  <si>
    <r>
      <t xml:space="preserve">Para as Portas Especiais (P5 x 3). </t>
    </r>
    <r>
      <rPr>
        <sz val="8"/>
        <rFont val="Calibri"/>
        <family val="2"/>
        <scheme val="minor"/>
      </rPr>
      <t>Item 0221</t>
    </r>
  </si>
  <si>
    <t>Para as Portas Especiais (P5 x 3). Item 0221</t>
  </si>
  <si>
    <r>
      <t xml:space="preserve">1.919,65 x 0,015 = 28,79m³ </t>
    </r>
    <r>
      <rPr>
        <sz val="8"/>
        <rFont val="Calibri"/>
        <family val="2"/>
        <scheme val="minor"/>
      </rPr>
      <t>Item 0266</t>
    </r>
    <r>
      <rPr>
        <sz val="8"/>
        <color rgb="FFFF0000"/>
        <rFont val="Calibri"/>
        <family val="2"/>
        <scheme val="minor"/>
      </rPr>
      <t xml:space="preserve"> </t>
    </r>
    <r>
      <rPr>
        <sz val="8"/>
        <color theme="1"/>
        <rFont val="Calibri"/>
        <family val="2"/>
        <scheme val="minor"/>
      </rPr>
      <t>(16.020.0002-A) - Total: 28,79 m³_x000D_</t>
    </r>
  </si>
  <si>
    <t>FONTE</t>
  </si>
  <si>
    <t>-</t>
  </si>
  <si>
    <t>COMP</t>
  </si>
  <si>
    <t>COTAÇÃO</t>
  </si>
  <si>
    <t>INSUMO</t>
  </si>
  <si>
    <t>SINAPI/C</t>
  </si>
  <si>
    <t>SINAPI/I</t>
  </si>
  <si>
    <t xml:space="preserve">Obra: </t>
  </si>
  <si>
    <t>DIAS</t>
  </si>
  <si>
    <t xml:space="preserve">Local: </t>
  </si>
  <si>
    <t xml:space="preserve">  </t>
  </si>
  <si>
    <t>ETAPAS DE EXECUÇÃO E CONCLUSÃO - FÍSICO / FINANCEIRO</t>
  </si>
  <si>
    <t>x</t>
  </si>
  <si>
    <t>ITEM</t>
  </si>
  <si>
    <t>DISCRIMINAÇÃO</t>
  </si>
  <si>
    <t>SUB-TOTAIS      R$</t>
  </si>
  <si>
    <t>PESO          %</t>
  </si>
  <si>
    <t>%</t>
  </si>
  <si>
    <t>TOTAL ACUMULADO (R$)</t>
  </si>
  <si>
    <t>% Total</t>
  </si>
  <si>
    <t>Entrada Caixa d´água/PA01 - 1,00 x 2,10 = 2,10 m²_x000D_. Conf Tabela 05 de Portas no Termo de Referência</t>
  </si>
  <si>
    <t>PV7 - 2,10 X 0,90 x2   + PV12 - 2,10 X 0,90  x 2 = 7,56 m²_x000D_
Vide Tabela 05 de Portas no Termo de Referência</t>
  </si>
  <si>
    <t>Gabinetes: 1,80 + ((1,37+1,37+1,30+1,30)x0,40) = 3,94 x 16 = 62,97m² + 
B. Fem: 16,30 + ((3,52+3,52+4,63+4,63)x0,40) = 22,82 x 2 = 45,64 m²
 + B. Masc: 21,00 + ((5,96+5,96+3,52+3,52)x0,40) = 28,58 x 2 = 57,17 m²
  + B. Presidencia+B.Chefia:  2,30 + (1,94+1,54+1,08+1,00+1,02)x0,40 =4,93 x2=9,86m²  + Copa/Serviço: 15,20 + 6,00 + ((4,00+3,50x2) + (3,02+1,90x2)x0,40)=31,13m²_x000D_
Total: 62,97 + 45,64 + 57,17 + 9,86 + 31,13 = 206,77 m². Conf. item 10.22 no Termo de Referência</t>
  </si>
  <si>
    <t>Laje 01 = 1.252,37m² (Prédio) + 
Laje 02 = 557,05m² (Plenário) + 
Laje 03 = 39,41 m² (Guarita) + 
Prisma 01= 10,17 + (((1,50+6,78)x2)x0,40) = 16,79m² + 
Prisma 02= 18,70 + (((12,47+1,50)x2)x0,40)= 29,87m² + 
Prisma 03= 8,80 + (((5,87+1,50)x2)x0,40) = 14,69m²_x000D_
Total: 1.252,37 + 557,05 + 39,41 + 16,79 + 29,87 + 14,69 = 1.895,49 m²_x000D_. Conf. Item 10.22 no Termo de Referência</t>
  </si>
  <si>
    <t>Áreas de Piso Porcelanato (1.154,05 m²) + granito (499,95 m²) +  Carpete (323,90 m²)_x000D_
Total: 1.154,05 + 499,95 + 323,90 = 1.979,55 m²_x000D_</t>
  </si>
  <si>
    <t>RODAPÉ BORRACHA LISO, ALTURA = 15CM, ESPESSURA = 10 MM, PARA ARGAMASSA. AF_09/2020</t>
  </si>
  <si>
    <t>SOLEIRA EM GRANITO BRANCO ITAUNAS, LARGURA 15 CM, ESPESSURA 2,0 CM. AF_09/2020</t>
  </si>
  <si>
    <t>PEITORIL LINEAR EM GRANITO BRANCO ITAUNAS, L = 15CM, COMPRIMENTO DE ATÉ 2M, ASSENTADO COM ARGAMASSA 1:6 COM ADITIVO. AF_11/2020</t>
  </si>
  <si>
    <t xml:space="preserve"> Prazo da Obra : </t>
  </si>
  <si>
    <t>DEMONSTRATIVO   DA   COMPOSIÇÃO   DO   B.D.I</t>
  </si>
  <si>
    <t>X . Taxa representativa das DESPESAS INDIRETAS, exceto tributos e despesas financeiras</t>
  </si>
  <si>
    <t>TIPO</t>
  </si>
  <si>
    <t>X.1 - Administração Central</t>
  </si>
  <si>
    <t>X.2 - Taxa de Seguros + Garantias</t>
  </si>
  <si>
    <t>X.3 - Taxa de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</si>
  <si>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</si>
  <si>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</si>
  <si>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</si>
  <si>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</si>
  <si>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</si>
  <si>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</si>
  <si>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</si>
  <si>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</si>
  <si>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</si>
  <si>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</si>
  <si>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</si>
  <si>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1.4 - INSS (Lei 13.165/15)</t>
  </si>
  <si>
    <t>I.5 - CPRB (Contribuição Previdência sobre a Receita Bruta) - Lei n° 13.161/2015</t>
  </si>
  <si>
    <t>I =</t>
  </si>
  <si>
    <t>B D I - Benefício e Despesas Indiretas</t>
  </si>
  <si>
    <t>B D I  =</t>
  </si>
  <si>
    <t>( 1 + X )  ( 1 + Y )  ( 1 + Z )</t>
  </si>
  <si>
    <t xml:space="preserve"> - 1</t>
  </si>
  <si>
    <t>( 1 - I )</t>
  </si>
  <si>
    <t xml:space="preserve">Obs: 
Utilizou-se como referência os valores médios do acórdão 2.622/2013 - TCU
A despesa finaceira foi calculada com base na média dos últimos 12 meses da selic </t>
  </si>
  <si>
    <t>OBJETO</t>
  </si>
  <si>
    <t>CONSTRUÇÃO DA NOVA CÂMARA MUNICIPAL DE CABO FRIO</t>
  </si>
  <si>
    <t>LOCAL</t>
  </si>
  <si>
    <t>Gradil de Fechamento nos fundos = 129,17 m²_x000D_
Portão Veículos/PF11 = 3,00 x 2,50 = 7,50 x 2 unid = 15,00 m²_x000D_
Portão Pedestre/PF13 - 1,30 x 2,50 = 3,25 m²_x000D_
Total: 134,33 +  15,00 + 3,25 = 152,58 m²_x000D_
Conf Tabela 06 de Esquadrias Metálicas e Tabela 05 de Portas no Termo de Referência</t>
  </si>
  <si>
    <t>Janelas Maxim-Ar - 65,70 x 90% = 59,13 m²  +  Janelas de Correr - 37,05 x 90% = 33,35 m²_x000D_
Conf. Tabela 06 Esquadrias Metálicas no Termo de Referência</t>
  </si>
  <si>
    <t xml:space="preserve">         92488        </t>
  </si>
  <si>
    <t>86937</t>
  </si>
  <si>
    <t>86919</t>
  </si>
  <si>
    <t>Bancada da copa (conf.projeto)</t>
  </si>
  <si>
    <t>TANQUE DE LOUÇA BRANCA COM COLUNA, 30L OU EQUIVALENTE, INCLUSO SIFÃO FLEXÍVEL EM PVC, VÁLVULA METÁLICA E TORNEIRA DE METAL CROMADO PADRÃO MÉDIO - FORNECIMENTO E INSTALAÇÃO. AF_01/2020</t>
  </si>
  <si>
    <t>CUBA DE EMBUTIR OVAL EM LOUÇA BRANCA, 35 X 50CM OU EQUIVALENTE, INCLUSO VÁLVULA EM METAL CROMADO E SIFÃO FLEXÍVEL EM PVC - FORNECIMENTO E INSTALAÇÃO. AF_01/2020</t>
  </si>
  <si>
    <t>86910</t>
  </si>
  <si>
    <t>TORNEIRA CROMADA TUBO MÓVEL, DE PAREDE, 1/2? OU 3/4, PARA PIA DE COZINHA, PADRÃO MÉDIO - FORNECIMENTO E INSTALAÇÃO. AF_01/2020</t>
  </si>
  <si>
    <t>86931</t>
  </si>
  <si>
    <t>VASO SANITÁRIO SIFONADO COM CAIXA ACOPLADA LOUÇA BRANCA, INCLUSO ENGATE FLEXÍVEL EM PLÁSTICO BRANCO, 1/2  X 40CM - FORNECIMENTO E INSTALAÇÃO. AF_01/2020</t>
  </si>
  <si>
    <t>Avenida Henrique Terra Lote 09 Quadra 16 -Novo Portinho</t>
  </si>
  <si>
    <t>96369</t>
  </si>
  <si>
    <t>PAREDE COM PLACAS DE GESSO ACARTONADO (DRYWALL), PARA USO INTERNO, COM DUAS FACES DUPLAS E ESTRUTURA METÁLICA COM GUIAS DUPLAS, COM VÃOS. AF_06/2017_PS</t>
  </si>
  <si>
    <t>Conf Tabela 04 no Termo de Referência</t>
  </si>
  <si>
    <t>Incid(%)</t>
  </si>
  <si>
    <t>PLANTIO DE GRAMA EM PLACAS,TIPO SAO CARLOS,BATATAIS,LARGA E SANTO AGOSTINHO,INCLUSIVE COMPRA E ARRANCAMENTO NO LOCAL DE ORIGEM,CARGA,TRANSPORTE,DESCARGA E PREPARO DO TERRENO</t>
  </si>
  <si>
    <t>Contratante:</t>
  </si>
  <si>
    <t>Local :</t>
  </si>
  <si>
    <t>Projeto :</t>
  </si>
  <si>
    <t>SISTEMA DE PRESSURIZAÇÃO DE 5CV COMPOSTO DE 02 ELETROBOMBAS TRIFASICAS E 01 CONJUNTO HIDROPNEUMÁTICO</t>
  </si>
  <si>
    <t>$ Unit s/BDI</t>
  </si>
  <si>
    <t>$ Unit c/BDI</t>
  </si>
  <si>
    <t>BDI=</t>
  </si>
  <si>
    <t>02.006.0030-A</t>
  </si>
  <si>
    <t>ALUGUEL CONTAINER(MODULO METALICO ICAVEL),P/SANITARIO-VESTIARIO,MED.APROX.2,30M LARG.6,00M COMPR.2,50M ALT.CHAPAS ACO NERVURAS TRAPEZOIDAIS,ISOLAMENTO TERMO-ACUSTICO FORRO,CHASSISREFORCADO PISO COMPENSADO NAVAL,INCL.INST.ELETR.HIDROSSANITARIAS,SUPRIDO ACESS.7 VASOS SANITARIOS,2 LAVATORIOS E 2 MICTORIOS,EXCL.TRANSP.(04.005.0300),CARGA E DESCARGA(04.013.0015)</t>
  </si>
  <si>
    <t xml:space="preserve">01 unid x 24 meses
</t>
  </si>
  <si>
    <t>01 Unid x 24 meses</t>
  </si>
  <si>
    <t>24 meses</t>
  </si>
  <si>
    <t>2,00 unid x 24 meses = 48 un x mês</t>
  </si>
  <si>
    <t>10.003.0080-A</t>
  </si>
  <si>
    <t>ESTACA DE CONCRETO ARMADO,MOLDADA NO TERRENO,TIPO HELICE CONTINUA,DIAMETRO DE 400MM,CAPACIDADE DE CARGA DE 60T A 80T,INCLUSIVE FORNECIMENTO DOS MATERIAIS CONSIDERANDO O TRECHO CRAVADO E CONCRETADO</t>
  </si>
  <si>
    <t>18.016.0225-A</t>
  </si>
  <si>
    <t>CORRIMAO SIMPLES EM TUBO DE ACO INOX COM DIAMETRO DE 1.1/2",COM GUARDA-CORPO EM VIDRO,EXCLUSIVE ESTE,FIXADO EM MONTANTESDE TUBO DE ACO INOX COM DIAMETRO DE 1.1/2" COM ACABAMENTO SUPERIOR EM TUBO DE ACO INOX COM DIAMETRO DE 2.1/2".FORNECIMENTO E COLOCACAO</t>
  </si>
  <si>
    <t>18.006.0008-A</t>
  </si>
  <si>
    <t>18.006.0010-A</t>
  </si>
  <si>
    <t>93194</t>
  </si>
  <si>
    <t>CONTRAVERGA PRÉ-MOLDADA, ESPESSURA DE *20* CM. AF_03/2024</t>
  </si>
  <si>
    <t>Conf. Tabela 06 Esquadrias Metálicas noTermo de Referência, Somente nas paredes de alvenaria
Conf Tabela 05 de portas (Termo de Referência) Somente nas paredes de alvenaria</t>
  </si>
  <si>
    <t>18.027.0153-A</t>
  </si>
  <si>
    <t>LUMINARIA DECORATIVA,PARA ILUMINACAO PUBLICA E ESTACIONAMENTOS,COM TRES PETALAS,PARA LAMPADA LED DE 50W,EQUIPADA COM CELULA FOTOELETRICA,INCLUSIVE LAMPADA.FORNECIMENTO E COLOCACAO</t>
  </si>
  <si>
    <t>91924</t>
  </si>
  <si>
    <t>CABO DE COBRE FLEXÍVEL ISOLADO, 1,5 MM², ANTI-CHAMA 450/750V, 
PARA CIRCUITOS TERMINAIS - FORNECIMENTO E INSTALAÇÃO. AF_03/2023</t>
  </si>
  <si>
    <t xml:space="preserve">12429     </t>
  </si>
  <si>
    <t xml:space="preserve">12427     </t>
  </si>
  <si>
    <t xml:space="preserve">118     </t>
  </si>
  <si>
    <t xml:space="preserve">10900     </t>
  </si>
  <si>
    <t xml:space="preserve">37556     </t>
  </si>
  <si>
    <t xml:space="preserve">37539     </t>
  </si>
  <si>
    <t xml:space="preserve">20971     </t>
  </si>
  <si>
    <t xml:space="preserve">37554     </t>
  </si>
  <si>
    <t xml:space="preserve">39158     </t>
  </si>
  <si>
    <t xml:space="preserve">11977     </t>
  </si>
  <si>
    <t xml:space="preserve">2488     </t>
  </si>
  <si>
    <t xml:space="preserve">39128     </t>
  </si>
  <si>
    <t xml:space="preserve">7583     </t>
  </si>
  <si>
    <t xml:space="preserve">13     </t>
  </si>
  <si>
    <t xml:space="preserve">5330     </t>
  </si>
  <si>
    <t xml:space="preserve">3148     </t>
  </si>
  <si>
    <t xml:space="preserve">39138     </t>
  </si>
  <si>
    <t xml:space="preserve">11857     </t>
  </si>
  <si>
    <t>05.105.0110-A</t>
  </si>
  <si>
    <t>MÊS</t>
  </si>
  <si>
    <t>05.105.0154-A</t>
  </si>
  <si>
    <t>MAO-DE-OBRA DE AJUDANTE DE MONTADOR ELETROMECANICO,INCLUSIVEENCARGOS SOCIAIS</t>
  </si>
  <si>
    <t>MAO-DE-OBRA DE BOMBEIRO HIDRAULICO,INCLUSIVE ENCARGOS SOCIAIS</t>
  </si>
  <si>
    <t>ARAME GALVANIZADO Nº 18</t>
  </si>
  <si>
    <t xml:space="preserve">38168     </t>
  </si>
  <si>
    <t xml:space="preserve">43647     </t>
  </si>
  <si>
    <t>39634</t>
  </si>
  <si>
    <t xml:space="preserve">39996     </t>
  </si>
  <si>
    <t xml:space="preserve">3380     </t>
  </si>
  <si>
    <t xml:space="preserve">43054     </t>
  </si>
  <si>
    <t xml:space="preserve">4350     </t>
  </si>
  <si>
    <t xml:space="preserve">40552     </t>
  </si>
  <si>
    <t xml:space="preserve">1603     </t>
  </si>
  <si>
    <t>02.004.0001-A</t>
  </si>
  <si>
    <t>BARRACAO DE OBRA,COM PAREDES E PISO DE TABUAS DE MADEIRA DE3ª,COBERTURA DE TELHAS DE FIBROCIMENTO DE 6MM,E INSTALACOES,EXCLUSIVE PINTURA,SENDO REAPROVEITADO 2 VEZES</t>
  </si>
  <si>
    <r>
      <rPr>
        <u/>
        <sz val="8"/>
        <color theme="1"/>
        <rFont val="Calibri"/>
        <family val="2"/>
        <scheme val="minor"/>
      </rPr>
      <t>Almoxarifado</t>
    </r>
    <r>
      <rPr>
        <sz val="8"/>
        <color theme="1"/>
        <rFont val="Calibri"/>
        <family val="2"/>
        <scheme val="minor"/>
      </rPr>
      <t xml:space="preserve">
4,00 x 2,50 = 10,00 m²
</t>
    </r>
    <r>
      <rPr>
        <u/>
        <sz val="8"/>
        <color theme="1"/>
        <rFont val="Calibri"/>
        <family val="2"/>
        <scheme val="minor"/>
      </rPr>
      <t xml:space="preserve">Refeitório
</t>
    </r>
    <r>
      <rPr>
        <sz val="8"/>
        <color theme="1"/>
        <rFont val="Calibri"/>
        <family val="2"/>
        <scheme val="minor"/>
      </rPr>
      <t>11,00 x 3,50 = 38,50 m²</t>
    </r>
  </si>
  <si>
    <t>Composição para portas lisas completas e pintadas na cor branca - Cotação das portas Realizada em 20/08/2024</t>
  </si>
  <si>
    <t>Insumo</t>
  </si>
  <si>
    <t>Descrição</t>
  </si>
  <si>
    <t>Quantidade</t>
  </si>
  <si>
    <t>% agregado</t>
  </si>
  <si>
    <t>Preço i0 07/2024</t>
  </si>
  <si>
    <t>Valor i0 04/2023</t>
  </si>
  <si>
    <t>20045 (EMOP)</t>
  </si>
  <si>
    <t xml:space="preserve">MAO-DE-OBRA DE CARPINTEIRO DE ESQUADRIASDE MADEIRA, INCLUSIVE ENCARGOS SOCIAISDESONERADOS                                                             </t>
  </si>
  <si>
    <t>20132 (EMOP)</t>
  </si>
  <si>
    <t xml:space="preserve">MAO-DE-OBRA DE SERVENTE DA CONSTRUCAO CIVIL, INCLUSIVE ENCARGOS SOCIAIS DESONERADOS                                                                   </t>
  </si>
  <si>
    <t>Cotação</t>
  </si>
  <si>
    <t>KIT DE PORTA PARA DRYWALL COM BATENTE, GUARNIÇÃO E FERRAGENS - 180x210cm</t>
  </si>
  <si>
    <t>38124 (SINAPI)</t>
  </si>
  <si>
    <t xml:space="preserve">ESPUMA EXPANSIVA DE POLIURETANO, APLICACAO MANUAL - 500 ML                                                                                                                                                                                                                                                                                                                                                                                                                                                </t>
  </si>
  <si>
    <t>litro</t>
  </si>
  <si>
    <t>Total (R$)</t>
  </si>
  <si>
    <t>KIT DE PORTA PARA DRYWALL COM BATENTE, GUARNIÇÃO E FERRAGENS - 160x210cm</t>
  </si>
  <si>
    <t>KIT DE PORTA PARA DRYWALL COM BATENTE, GUARNIÇÃO E FERRAGENS - 210x82cm</t>
  </si>
  <si>
    <t>Unid</t>
  </si>
  <si>
    <t>Qde</t>
  </si>
  <si>
    <t>Io 07/2024</t>
  </si>
  <si>
    <t>Vlr Total</t>
  </si>
  <si>
    <t xml:space="preserve">DOBRADICA EM LATAO LAMINADO CROMADO, C/PINO, BOLAS E ANEIS DE LATAO, DE 3.1/2"X3"X3/32"    </t>
  </si>
  <si>
    <t xml:space="preserve">FECHADURA DE EMBUTIR ALTA SEGURANCA, P/PORTA EXT., MACANETA TIPO ALAVANCA EM LATAO CROM.,DIST.55MM E PROFUND.83MM              </t>
  </si>
  <si>
    <t>COLOCACAO DE FECHADURA DE EMBUTIR,COM ALTURA APROXIMADA DE 15CM,EM MADEIRA</t>
  </si>
  <si>
    <t>14.009.0040-A</t>
  </si>
  <si>
    <t>COLOCACAO DE UMA DOBRADICA COM AS DIMENSOES DE 3"X4" OU 3"X3.1/2",EM MADEIRA</t>
  </si>
  <si>
    <t>CÂMARA MUNICIPAL DE CABO FRIO</t>
  </si>
  <si>
    <t>Diretoria Geral de Administração</t>
  </si>
  <si>
    <t>2,00 x 2,00 (ida e volta) = 4 unidades</t>
  </si>
  <si>
    <t>Idem item 0025 (20.104.0001-A)</t>
  </si>
  <si>
    <t xml:space="preserve">
Idem item 0029 (11.009.0014-1)
</t>
  </si>
  <si>
    <t xml:space="preserve">
Idem ao item 0033 (11.009.0013-A)
</t>
  </si>
  <si>
    <t>Idem ao item 0034 (11.009.0015-1)</t>
  </si>
  <si>
    <t>Idem ao item 0035 (11.009.0011-A)</t>
  </si>
  <si>
    <t>Idem item 0051 (11.009.0011-A)</t>
  </si>
  <si>
    <t>Idem item 0052 (11.009.0013-A)</t>
  </si>
  <si>
    <t>Idem item 0053 (11.009.0014-1)</t>
  </si>
  <si>
    <t>Idem item 0054 (11.009.0015-1)</t>
  </si>
  <si>
    <t>Conf. Projeto Instalações Elétricas e Item 10.5 do Termo de Referência</t>
  </si>
  <si>
    <t>Guia para as tubulações das Instalações Especiais e Fotovoltaica - 0,0093kg/m x 2.547m = 23,68KG (itens 0202 + 0203 + 0204)</t>
  </si>
  <si>
    <t>Conf Tabela 02 no Termo de Referencia (já descontado os vãos e as duas fiadas de bloco de concreto do item 0211 (12.005.0010-A)</t>
  </si>
  <si>
    <t>Banho Fem e Masc: Portas dos boxes = 16 unid</t>
  </si>
  <si>
    <r>
      <t>Para o</t>
    </r>
    <r>
      <rPr>
        <sz val="8"/>
        <color rgb="FFFF0000"/>
        <rFont val="Calibri"/>
        <family val="2"/>
        <scheme val="minor"/>
      </rPr>
      <t xml:space="preserve"> </t>
    </r>
    <r>
      <rPr>
        <sz val="8"/>
        <rFont val="Calibri"/>
        <family val="2"/>
        <scheme val="minor"/>
      </rPr>
      <t>item 0217 (14.006.0420-A)</t>
    </r>
  </si>
  <si>
    <t>Item 0262 (16.020.0002-A)</t>
  </si>
  <si>
    <r>
      <t xml:space="preserve">Pintura Acrilica Cinza Fóssil, Acamento Acetinado - todas as paredes drywall 2 lados + Par Alv Face interna. Idem item </t>
    </r>
    <r>
      <rPr>
        <sz val="8"/>
        <rFont val="Calibri"/>
        <family val="2"/>
        <scheme val="minor"/>
      </rPr>
      <t>0280 (17.018.0010-A)</t>
    </r>
  </si>
  <si>
    <t>Todas as paredes drywall 2 lados + Par Alv Face interna
Itens: 0209 x 2 lados + 0210 + 0211</t>
  </si>
  <si>
    <t>Aplicação em todas as fachadas, muros e platibandas voltadas para o exterior exceto áreas com granito.</t>
  </si>
  <si>
    <t>Placas para Portas c/ Dizeres e locais a definir com a fiscalização</t>
  </si>
  <si>
    <t xml:space="preserve"> Setor de Engenharia</t>
  </si>
  <si>
    <t>TOTAL (R$)</t>
  </si>
  <si>
    <t>24 MESES</t>
  </si>
  <si>
    <t>CRONOGRAMA FÍSICO - FINANCEIRO - 24 MESES</t>
  </si>
  <si>
    <t xml:space="preserve">        CÂMARA MUNICIPAL DE CABO FRIO</t>
  </si>
  <si>
    <t xml:space="preserve">        Diretoria Geral de Administração</t>
  </si>
  <si>
    <t>00923 (EMOP)/I</t>
  </si>
  <si>
    <t>40021 (EMOP)/I</t>
  </si>
  <si>
    <r>
      <t xml:space="preserve">ALÍQUOTA </t>
    </r>
    <r>
      <rPr>
        <b/>
        <sz val="10"/>
        <color theme="1"/>
        <rFont val="Arial"/>
        <family val="2"/>
      </rPr>
      <t>(%)</t>
    </r>
  </si>
  <si>
    <r>
      <rPr>
        <sz val="10"/>
        <color theme="1"/>
        <rFont val="Noto Sans Symbols"/>
      </rPr>
      <t>ç</t>
    </r>
    <r>
      <rPr>
        <sz val="10"/>
        <color theme="1"/>
        <rFont val="Arial"/>
        <family val="2"/>
      </rPr>
      <t xml:space="preserve">  Fórmula do BDI</t>
    </r>
  </si>
  <si>
    <r>
      <t xml:space="preserve">X </t>
    </r>
    <r>
      <rPr>
        <sz val="10"/>
        <color theme="1"/>
        <rFont val="Arial"/>
        <family val="2"/>
      </rPr>
      <t xml:space="preserve">é a Taxa somatória das </t>
    </r>
    <r>
      <rPr>
        <b/>
        <sz val="10"/>
        <color theme="1"/>
        <rFont val="Arial"/>
        <family val="2"/>
      </rPr>
      <t>DESPESAS INDIRETAS</t>
    </r>
    <r>
      <rPr>
        <sz val="10"/>
        <color theme="1"/>
        <rFont val="Arial"/>
        <family val="2"/>
      </rPr>
      <t>, exceto tributos e despesas financeiras;</t>
    </r>
  </si>
  <si>
    <r>
      <t xml:space="preserve">Y </t>
    </r>
    <r>
      <rPr>
        <sz val="10"/>
        <color theme="1"/>
        <rFont val="Arial"/>
        <family val="2"/>
      </rPr>
      <t xml:space="preserve">é a Taxa representativa das </t>
    </r>
    <r>
      <rPr>
        <b/>
        <sz val="10"/>
        <color theme="1"/>
        <rFont val="Arial"/>
        <family val="2"/>
      </rPr>
      <t>DESPESAS FINANCEIRAS</t>
    </r>
    <r>
      <rPr>
        <sz val="10"/>
        <color theme="1"/>
        <rFont val="Arial"/>
        <family val="2"/>
      </rPr>
      <t>;</t>
    </r>
  </si>
  <si>
    <r>
      <t xml:space="preserve">Z </t>
    </r>
    <r>
      <rPr>
        <sz val="10"/>
        <color theme="1"/>
        <rFont val="Arial"/>
        <family val="2"/>
      </rPr>
      <t xml:space="preserve">é a Taxa representativa do </t>
    </r>
    <r>
      <rPr>
        <b/>
        <sz val="10"/>
        <color theme="1"/>
        <rFont val="Arial"/>
        <family val="2"/>
      </rPr>
      <t>LUCRO</t>
    </r>
    <r>
      <rPr>
        <sz val="10"/>
        <color theme="1"/>
        <rFont val="Arial"/>
        <family val="2"/>
      </rPr>
      <t>;</t>
    </r>
  </si>
  <si>
    <r>
      <t xml:space="preserve">I </t>
    </r>
    <r>
      <rPr>
        <sz val="10"/>
        <color theme="1"/>
        <rFont val="Arial"/>
        <family val="2"/>
      </rPr>
      <t xml:space="preserve">é a Taxa representativa dos </t>
    </r>
    <r>
      <rPr>
        <b/>
        <sz val="10"/>
        <color theme="1"/>
        <rFont val="Arial"/>
        <family val="2"/>
      </rPr>
      <t>IMPOSTOS</t>
    </r>
    <r>
      <rPr>
        <sz val="10"/>
        <color theme="1"/>
        <rFont val="Arial"/>
        <family val="2"/>
      </rPr>
      <t>.</t>
    </r>
  </si>
  <si>
    <t>B.D.I DESONERADO       è</t>
  </si>
  <si>
    <t>05.105.0128-0</t>
  </si>
  <si>
    <t>05.105.0123-0</t>
  </si>
  <si>
    <t>05.105.0100-0</t>
  </si>
  <si>
    <t>05.105.0139-0</t>
  </si>
  <si>
    <t>05.105.0169-0</t>
  </si>
  <si>
    <t>05.105.0130-0</t>
  </si>
  <si>
    <t>05.100.0900-0</t>
  </si>
  <si>
    <t>02.006.0015-0</t>
  </si>
  <si>
    <t>01.018.0001-0</t>
  </si>
  <si>
    <t>02.020.0002-0</t>
  </si>
  <si>
    <t>02.006.0030-0</t>
  </si>
  <si>
    <t>02.006.0050-0</t>
  </si>
  <si>
    <t>04.013.0015-0</t>
  </si>
  <si>
    <t>02.002.0005-0</t>
  </si>
  <si>
    <t>04.005.0300-0</t>
  </si>
  <si>
    <t>01.006.0010-0</t>
  </si>
  <si>
    <t>09.005.0052-0</t>
  </si>
  <si>
    <t>02.004.0001-0</t>
  </si>
  <si>
    <t>02.015.0001-0</t>
  </si>
  <si>
    <t>02.016.0001-0</t>
  </si>
  <si>
    <t>05.008.0001-0</t>
  </si>
  <si>
    <t>05.005.0013-0</t>
  </si>
  <si>
    <t>01.001.0150-0</t>
  </si>
  <si>
    <t>20.104.0001-0</t>
  </si>
  <si>
    <t>03.001.0096-0</t>
  </si>
  <si>
    <t>03.010.0101-0</t>
  </si>
  <si>
    <t>11.004.0029-0</t>
  </si>
  <si>
    <t>11.025.0009-0</t>
  </si>
  <si>
    <t>11.009.0013-0</t>
  </si>
  <si>
    <t>11.009.0011-0</t>
  </si>
  <si>
    <t>11.011.0029-0</t>
  </si>
  <si>
    <t>11.011.0027-0</t>
  </si>
  <si>
    <t>11.005.0012-0</t>
  </si>
  <si>
    <t>11.004.0036-0</t>
  </si>
  <si>
    <t>10.003.0080-0</t>
  </si>
  <si>
    <t>11.031.0006-0</t>
  </si>
  <si>
    <t>11.023.0005-0</t>
  </si>
  <si>
    <t>15.007.0415-0</t>
  </si>
  <si>
    <t>15.007.0420-0</t>
  </si>
  <si>
    <t>15.007.0430-0</t>
  </si>
  <si>
    <t>15.007.0435-0</t>
  </si>
  <si>
    <t>15.008.0255-0</t>
  </si>
  <si>
    <t>15.008.0260-0</t>
  </si>
  <si>
    <t>15.008.0245-0</t>
  </si>
  <si>
    <t>15.008.0250-0</t>
  </si>
  <si>
    <t>15.008.0230-0</t>
  </si>
  <si>
    <t>15.008.0220-0</t>
  </si>
  <si>
    <t>15.015.0250-0</t>
  </si>
  <si>
    <t>15.015.0270-0</t>
  </si>
  <si>
    <t>15.019.0020-0</t>
  </si>
  <si>
    <t>15.019.0010-0</t>
  </si>
  <si>
    <t>15.019.0035-0</t>
  </si>
  <si>
    <t>15.007.0696-0</t>
  </si>
  <si>
    <t>15.007.0705-0</t>
  </si>
  <si>
    <t>15.011.0079-0</t>
  </si>
  <si>
    <t>15.007.0575-0</t>
  </si>
  <si>
    <t>15.007.0600-0</t>
  </si>
  <si>
    <t>15.007.0605-0</t>
  </si>
  <si>
    <t>15.007.0617-0</t>
  </si>
  <si>
    <t>15.007.0611-0</t>
  </si>
  <si>
    <t>15.018.0511-0</t>
  </si>
  <si>
    <t>15.018.0744-0</t>
  </si>
  <si>
    <t>15.018.0994-0</t>
  </si>
  <si>
    <t>15.018.0978-0</t>
  </si>
  <si>
    <t>15.018.0482-0</t>
  </si>
  <si>
    <t>06.069.0035-0</t>
  </si>
  <si>
    <t>15.015.0022-0</t>
  </si>
  <si>
    <t>15.020.0156-0</t>
  </si>
  <si>
    <t>15.001.0030-0</t>
  </si>
  <si>
    <t>15.001.0026-0</t>
  </si>
  <si>
    <t>18.027.0153-0</t>
  </si>
  <si>
    <t>18.027.0430-0</t>
  </si>
  <si>
    <t>15.008.0085-0</t>
  </si>
  <si>
    <t>15.008.0210-0</t>
  </si>
  <si>
    <t>15.008.0215-0</t>
  </si>
  <si>
    <t>18.021.0045-0</t>
  </si>
  <si>
    <t>15.028.0020-0</t>
  </si>
  <si>
    <t>15.029.0013-0</t>
  </si>
  <si>
    <t>15.029.0011-0</t>
  </si>
  <si>
    <t>15.030.0034-0</t>
  </si>
  <si>
    <t>15.001.0078-0</t>
  </si>
  <si>
    <t>15.001.0069-0</t>
  </si>
  <si>
    <t>15.004.0011-0</t>
  </si>
  <si>
    <t>15.004.0063-0</t>
  </si>
  <si>
    <t>15.004.0050-0</t>
  </si>
  <si>
    <t>15.004.0070-0</t>
  </si>
  <si>
    <t>15.004.0059-0</t>
  </si>
  <si>
    <t>15.003.0379-0</t>
  </si>
  <si>
    <t>15.001.0076-0</t>
  </si>
  <si>
    <t>15.004.0110-0</t>
  </si>
  <si>
    <t>15.004.0212-0</t>
  </si>
  <si>
    <t>06.014.0057-0</t>
  </si>
  <si>
    <t>06.014.0059-0</t>
  </si>
  <si>
    <t>06.016.0007-0</t>
  </si>
  <si>
    <t>15.004.0181-0</t>
  </si>
  <si>
    <t>06.015.0030-0</t>
  </si>
  <si>
    <t>15.003.0178-0</t>
  </si>
  <si>
    <t>18.038.0030-0</t>
  </si>
  <si>
    <t>18.027.0040-0</t>
  </si>
  <si>
    <t>18.038.0038-0</t>
  </si>
  <si>
    <t>18.038.0010-0</t>
  </si>
  <si>
    <t>05.105.0110-0</t>
  </si>
  <si>
    <t>05.105.0154-0</t>
  </si>
  <si>
    <t>21.037.0015-0</t>
  </si>
  <si>
    <t>15.036.0074-0</t>
  </si>
  <si>
    <t>15.036.0080-0</t>
  </si>
  <si>
    <t>15.018.0120-0</t>
  </si>
  <si>
    <t>15.018.0130-0</t>
  </si>
  <si>
    <t>15.018.0145-0</t>
  </si>
  <si>
    <t>12.003.0115-0</t>
  </si>
  <si>
    <t>12.005.0010-0</t>
  </si>
  <si>
    <t>11.003.0054-0</t>
  </si>
  <si>
    <t>12.015.0016-0</t>
  </si>
  <si>
    <t>13.196.0050-0</t>
  </si>
  <si>
    <t>11.026.0030-0</t>
  </si>
  <si>
    <t>14.006.0420-0</t>
  </si>
  <si>
    <t>14.006.0409-0</t>
  </si>
  <si>
    <t>14.006.0407-0</t>
  </si>
  <si>
    <t>14.002.0250-0</t>
  </si>
  <si>
    <t>14.002.0199-0</t>
  </si>
  <si>
    <t>14.002.0013-0</t>
  </si>
  <si>
    <t>14.002.0046-0</t>
  </si>
  <si>
    <t>14.003.0225-0</t>
  </si>
  <si>
    <t>18.016.0225-0</t>
  </si>
  <si>
    <t>13.001.0026-0</t>
  </si>
  <si>
    <t>13.030.0252-0</t>
  </si>
  <si>
    <t>13.036.0010-0</t>
  </si>
  <si>
    <t>13.348.0046-0</t>
  </si>
  <si>
    <t>14.007.0266-0</t>
  </si>
  <si>
    <t>14.007.0505-0</t>
  </si>
  <si>
    <t>14.007.0284-0</t>
  </si>
  <si>
    <t>14.007.0348-0</t>
  </si>
  <si>
    <t>14.007.0338-0</t>
  </si>
  <si>
    <t>14.007.0340-0</t>
  </si>
  <si>
    <t>14.007.0287-0</t>
  </si>
  <si>
    <t>14.007.0289-0</t>
  </si>
  <si>
    <t>14.007.0190-0</t>
  </si>
  <si>
    <t>14.007.0200-0</t>
  </si>
  <si>
    <t>14.007.0075-0</t>
  </si>
  <si>
    <t>14.009.0050-0</t>
  </si>
  <si>
    <t>14.009.0015-0</t>
  </si>
  <si>
    <t>14.004.0120-0</t>
  </si>
  <si>
    <t>14.004.0100-0</t>
  </si>
  <si>
    <t>16.030.0030-0</t>
  </si>
  <si>
    <t>13.010.0029-0</t>
  </si>
  <si>
    <t>16.020.0002-0</t>
  </si>
  <si>
    <t>13.395.0011-0</t>
  </si>
  <si>
    <t>13.301.0119-0</t>
  </si>
  <si>
    <t>13.331.0015-0</t>
  </si>
  <si>
    <t>13.373.0020-0</t>
  </si>
  <si>
    <t>13.373.0025-0</t>
  </si>
  <si>
    <t>11.003.0020-0</t>
  </si>
  <si>
    <t>13.416.0015-0</t>
  </si>
  <si>
    <t>13.416.0010-0</t>
  </si>
  <si>
    <t>08.020.0010-0</t>
  </si>
  <si>
    <t>08.020.0022-0</t>
  </si>
  <si>
    <t>09.006.0030-0</t>
  </si>
  <si>
    <t>17.018.0010-0</t>
  </si>
  <si>
    <t>17.018.0031-0</t>
  </si>
  <si>
    <t>17.018.0015-0</t>
  </si>
  <si>
    <t>17.018.0185-0</t>
  </si>
  <si>
    <t>05.020.0025-0</t>
  </si>
  <si>
    <t>17.017.0320-0</t>
  </si>
  <si>
    <t>18.034.0050-0</t>
  </si>
  <si>
    <t>18.006.0008-0</t>
  </si>
  <si>
    <t>18.006.0010-0</t>
  </si>
  <si>
    <t>18.013.0126-0</t>
  </si>
  <si>
    <t>18.013.0109-0</t>
  </si>
  <si>
    <t>18.013.0133-0</t>
  </si>
  <si>
    <t>18.002.0055-0</t>
  </si>
  <si>
    <t>18.084.0052-0</t>
  </si>
  <si>
    <t>18.084.0050-0</t>
  </si>
  <si>
    <t>18.016.0040-0</t>
  </si>
  <si>
    <t>18.013.0111-0</t>
  </si>
  <si>
    <t>18.007.0051-0</t>
  </si>
  <si>
    <t>18.009.0105-0</t>
  </si>
  <si>
    <t>05.057.0010-0</t>
  </si>
  <si>
    <t>18.016.0100-0</t>
  </si>
  <si>
    <t>18.016.0120-0</t>
  </si>
  <si>
    <t>05.057.0015-0</t>
  </si>
  <si>
    <t>05.055.0010-0</t>
  </si>
  <si>
    <t>05.055.0024-0</t>
  </si>
  <si>
    <t>05.054.0001-0</t>
  </si>
  <si>
    <t>05.054.0015-0</t>
  </si>
  <si>
    <t>05.050.0008-0</t>
  </si>
  <si>
    <t>14.010.0010-0</t>
  </si>
  <si>
    <t>14.010.0015-0</t>
  </si>
  <si>
    <t>04.005.0016-0</t>
  </si>
  <si>
    <t>DEMONSTRATIVO   DA   COMPOSIÇÃO   DO   B.D.I COM DESONERAÇÃO</t>
  </si>
  <si>
    <t>TOTAL GERAL C/ BDI (25,05%)</t>
  </si>
  <si>
    <t>11.009.0014-B</t>
  </si>
  <si>
    <t>11.011.0030-B</t>
  </si>
  <si>
    <t>11.009.0015-B</t>
  </si>
  <si>
    <t>11.011.0031-B</t>
  </si>
  <si>
    <t>11.004.0021-B</t>
  </si>
  <si>
    <t>54.001.0013-B</t>
  </si>
  <si>
    <t>04.014.0095-0</t>
  </si>
  <si>
    <t>08.001.0002-1</t>
  </si>
  <si>
    <t>58.002.0155-1</t>
  </si>
  <si>
    <t>09.001.0001-1</t>
  </si>
  <si>
    <t>15.029.0050-0</t>
  </si>
  <si>
    <t>11.005.0001-1</t>
  </si>
  <si>
    <t>11.004.0070-1</t>
  </si>
  <si>
    <t>11.013.0070-1</t>
  </si>
  <si>
    <t>05.006.0001-1</t>
  </si>
  <si>
    <t>TOTAL GERAL C/ BDI (18,95%)</t>
  </si>
  <si>
    <t>PLANILHA ORÇAMENTÁRIA ONERADA</t>
  </si>
  <si>
    <t>PLANILHA ORÇAMENTÁRIA DESONERADA</t>
  </si>
  <si>
    <t>DESONERADO</t>
  </si>
  <si>
    <t>B.D.I ONERADO       è</t>
  </si>
  <si>
    <t>ONERADO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</si>
</sst>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quot;MEDIÇÃO&quot;\ 0"/>
    <numFmt numFmtId="166" formatCode="0.000%"/>
    <numFmt numFmtId="167" formatCode="#,##0.000"/>
  </numFmts>
  <fonts count="56">
    <font>
      <sz val="11"/>
      <color theme="1"/>
      <name val="Calibri"/>
      <family val="2"/>
      <scheme val="minor"/>
    </font>
    <font>
      <sz val="8"/>
      <color theme="1"/>
      <name val="Calibri"/>
      <family val="2"/>
      <scheme val="minor"/>
    </font>
    <font>
      <sz val="8"/>
      <name val="Calibri"/>
      <family val="2"/>
      <scheme val="minor"/>
    </font>
    <font>
      <b/>
      <sz val="8"/>
      <name val="Calibri"/>
      <family val="2"/>
      <scheme val="minor"/>
    </font>
    <font>
      <b/>
      <sz val="8"/>
      <color indexed="12"/>
      <name val="Calibri"/>
      <family val="2"/>
      <scheme val="minor"/>
    </font>
    <font>
      <b/>
      <sz val="8"/>
      <color theme="1"/>
      <name val="Calibri"/>
      <family val="2"/>
      <scheme val="minor"/>
    </font>
    <font>
      <b/>
      <sz val="10"/>
      <color theme="1"/>
      <name val="Calibri"/>
      <family val="2"/>
      <scheme val="minor"/>
    </font>
    <font>
      <sz val="8"/>
      <color indexed="12"/>
      <name val="Calibri"/>
      <family val="2"/>
      <scheme val="minor"/>
    </font>
    <font>
      <sz val="10"/>
      <name val="Arial"/>
      <family val="2"/>
    </font>
    <font>
      <sz val="8"/>
      <color rgb="FF000000"/>
      <name val="Calibri"/>
      <family val="2"/>
      <scheme val="minor"/>
    </font>
    <font>
      <sz val="11"/>
      <color theme="1"/>
      <name val="Calibri"/>
      <family val="2"/>
      <scheme val="minor"/>
    </font>
    <font>
      <sz val="8"/>
      <color rgb="FFFF0000"/>
      <name val="Calibri"/>
      <family val="2"/>
      <scheme val="minor"/>
    </font>
    <font>
      <b/>
      <sz val="18"/>
      <name val="Arial"/>
      <family val="2"/>
    </font>
    <font>
      <sz val="8"/>
      <name val="Arial"/>
      <family val="2"/>
    </font>
    <font>
      <b/>
      <sz val="10"/>
      <name val="Arial"/>
      <family val="2"/>
    </font>
    <font>
      <sz val="14"/>
      <name val="Arial"/>
      <family val="2"/>
    </font>
    <font>
      <i/>
      <sz val="12"/>
      <name val="Arial"/>
      <family val="2"/>
    </font>
    <font>
      <sz val="12"/>
      <name val="Arial"/>
      <family val="2"/>
    </font>
    <font>
      <b/>
      <sz val="8"/>
      <name val="Arial"/>
      <family val="2"/>
    </font>
    <font>
      <b/>
      <sz val="14"/>
      <name val="Arial"/>
      <family val="2"/>
    </font>
    <font>
      <b/>
      <sz val="9"/>
      <name val="Arial"/>
      <family val="2"/>
    </font>
    <font>
      <sz val="9"/>
      <name val="Arial"/>
      <family val="2"/>
    </font>
    <font>
      <b/>
      <i/>
      <sz val="10"/>
      <name val="Arial"/>
      <family val="2"/>
    </font>
    <font>
      <sz val="10"/>
      <color theme="1"/>
      <name val="Calibri"/>
      <family val="2"/>
      <scheme val="minor"/>
    </font>
    <font>
      <sz val="10"/>
      <name val="MS Sans Serif"/>
      <family val="2"/>
    </font>
    <font>
      <sz val="11"/>
      <color indexed="8"/>
      <name val="Calibri"/>
      <family val="2"/>
    </font>
    <font>
      <sz val="11"/>
      <color theme="1"/>
      <name val="Calibri"/>
      <family val="2"/>
      <scheme val="minor"/>
    </font>
    <font>
      <b/>
      <sz val="11"/>
      <color rgb="FF000000"/>
      <name val="Arial"/>
      <family val="2"/>
    </font>
    <font>
      <sz val="11"/>
      <color theme="1"/>
      <name val="Calibri"/>
      <family val="2"/>
    </font>
    <font>
      <sz val="10"/>
      <color theme="1"/>
      <name val="Arial"/>
      <family val="2"/>
    </font>
    <font>
      <sz val="12"/>
      <color theme="1"/>
      <name val="Arial"/>
      <family val="2"/>
    </font>
    <font>
      <sz val="11"/>
      <color rgb="FF262626"/>
      <name val="Arial"/>
      <family val="2"/>
    </font>
    <font>
      <sz val="11"/>
      <name val="Calibri"/>
      <family val="2"/>
    </font>
    <font>
      <sz val="10"/>
      <color rgb="FF0000FF"/>
      <name val="Arial"/>
      <family val="2"/>
    </font>
    <font>
      <sz val="10"/>
      <color theme="1"/>
      <name val="Noto Sans Symbols"/>
    </font>
    <font>
      <sz val="10"/>
      <color theme="1"/>
      <name val="Arial"/>
      <family val="2"/>
    </font>
    <font>
      <b/>
      <sz val="10"/>
      <name val="Calibri"/>
      <family val="2"/>
      <scheme val="minor"/>
    </font>
    <font>
      <b/>
      <sz val="11"/>
      <color theme="1"/>
      <name val="Calibri"/>
      <family val="2"/>
      <scheme val="minor"/>
    </font>
    <font>
      <sz val="8"/>
      <name val="Courier New"/>
      <family val="3"/>
    </font>
    <font>
      <u/>
      <sz val="8"/>
      <color theme="1"/>
      <name val="Calibri"/>
      <family val="2"/>
      <scheme val="minor"/>
    </font>
    <font>
      <b/>
      <sz val="9.5"/>
      <color rgb="FF000000"/>
      <name val="Calibri"/>
      <family val="2"/>
      <scheme val="minor"/>
    </font>
    <font>
      <b/>
      <sz val="10"/>
      <color rgb="FF000000"/>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10"/>
      <color indexed="12"/>
      <name val="Calibri"/>
      <family val="2"/>
      <scheme val="minor"/>
    </font>
    <font>
      <sz val="11"/>
      <name val="Calibri"/>
      <family val="2"/>
      <scheme val="minor"/>
    </font>
    <font>
      <b/>
      <sz val="12"/>
      <name val="Calibri"/>
      <family val="2"/>
      <scheme val="minor"/>
    </font>
    <font>
      <b/>
      <sz val="14"/>
      <name val="Calibri"/>
      <family val="2"/>
      <scheme val="minor"/>
    </font>
    <font>
      <b/>
      <sz val="12"/>
      <name val="Arial"/>
      <family val="2"/>
    </font>
    <font>
      <b/>
      <sz val="10"/>
      <color theme="1"/>
      <name val="Arial"/>
      <family val="2"/>
    </font>
    <font>
      <sz val="10"/>
      <name val="Calibri"/>
      <family val="2"/>
    </font>
    <font>
      <b/>
      <sz val="10"/>
      <color rgb="FF0000FF"/>
      <name val="Arial"/>
      <family val="2"/>
    </font>
    <font>
      <b/>
      <sz val="10"/>
      <color rgb="FF99CC00"/>
      <name val="Arial"/>
      <family val="2"/>
    </font>
    <font>
      <b/>
      <sz val="10"/>
      <color rgb="FF008000"/>
      <name val="Arial"/>
      <family val="2"/>
    </font>
    <font>
      <sz val="10"/>
      <color theme="1"/>
      <name val="Noto Sans"/>
      <family val="2"/>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gray0625"/>
    </fill>
    <fill>
      <patternFill patternType="solid">
        <fgColor theme="0" tint="-0.34998626667073579"/>
        <bgColor indexed="64"/>
      </patternFill>
    </fill>
    <fill>
      <patternFill patternType="solid">
        <fgColor rgb="FFD8D8D8"/>
        <bgColor rgb="FFD8D8D8"/>
      </patternFill>
    </fill>
    <fill>
      <patternFill patternType="solid">
        <fgColor theme="0" tint="-0.249977111117893"/>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theme="1" tint="4.9989318521683403E-2"/>
      </right>
      <top style="thin">
        <color indexed="64"/>
      </top>
      <bottom style="thin">
        <color theme="1" tint="4.9989318521683403E-2"/>
      </bottom>
      <diagonal/>
    </border>
    <border>
      <left style="thin">
        <color theme="1" tint="4.9989318521683403E-2"/>
      </left>
      <right style="thin">
        <color theme="1" tint="4.9989318521683403E-2"/>
      </right>
      <top style="thin">
        <color indexed="64"/>
      </top>
      <bottom style="thin">
        <color theme="1" tint="4.9989318521683403E-2"/>
      </bottom>
      <diagonal/>
    </border>
    <border>
      <left/>
      <right/>
      <top/>
      <bottom style="thin">
        <color indexed="64"/>
      </bottom>
      <diagonal/>
    </border>
    <border>
      <left style="thin">
        <color theme="1" tint="4.9989318521683403E-2"/>
      </left>
      <right style="thin">
        <color theme="1" tint="4.9989318521683403E-2"/>
      </right>
      <top style="thin">
        <color theme="1" tint="4.9989318521683403E-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1" tint="4.9989318521683403E-2"/>
      </right>
      <top style="thin">
        <color indexed="64"/>
      </top>
      <bottom style="thin">
        <color theme="1" tint="4.9989318521683403E-2"/>
      </bottom>
      <diagonal/>
    </border>
    <border>
      <left/>
      <right style="thin">
        <color theme="1" tint="4.9989318521683403E-2"/>
      </right>
      <top style="thin">
        <color theme="1" tint="4.9989318521683403E-2"/>
      </top>
      <bottom/>
      <diagonal/>
    </border>
    <border>
      <left/>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top style="thin">
        <color rgb="FF000000"/>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rgb="FF000000"/>
      </right>
      <top style="thin">
        <color rgb="FF000000"/>
      </top>
      <bottom style="hair">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hair">
        <color rgb="FF000000"/>
      </top>
      <bottom style="hair">
        <color rgb="FF000000"/>
      </bottom>
      <diagonal/>
    </border>
  </borders>
  <cellStyleXfs count="14">
    <xf numFmtId="0" fontId="0" fillId="0" borderId="0"/>
    <xf numFmtId="0" fontId="8" fillId="0" borderId="0"/>
    <xf numFmtId="43" fontId="10" fillId="0" borderId="0" applyFont="0" applyFill="0" applyBorder="0" applyAlignment="0" applyProtection="0"/>
    <xf numFmtId="9" fontId="10" fillId="0" borderId="0" applyFont="0" applyFill="0" applyBorder="0" applyAlignment="0" applyProtection="0"/>
    <xf numFmtId="4" fontId="13" fillId="0" borderId="0"/>
    <xf numFmtId="0" fontId="8" fillId="0" borderId="0"/>
    <xf numFmtId="0" fontId="10" fillId="0" borderId="0"/>
    <xf numFmtId="0" fontId="24" fillId="0" borderId="0"/>
    <xf numFmtId="0" fontId="10"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43" fontId="25" fillId="0" borderId="0" applyFont="0" applyFill="0" applyBorder="0" applyAlignment="0" applyProtection="0"/>
    <xf numFmtId="0" fontId="26" fillId="0" borderId="0"/>
  </cellStyleXfs>
  <cellXfs count="338">
    <xf numFmtId="0" fontId="0" fillId="0" borderId="0" xfId="0"/>
    <xf numFmtId="0" fontId="1" fillId="0" borderId="0" xfId="0" applyFont="1" applyAlignment="1">
      <alignment vertical="center" wrapText="1"/>
    </xf>
    <xf numFmtId="0" fontId="0" fillId="0" borderId="0" xfId="0" applyAlignment="1">
      <alignment vertical="center"/>
    </xf>
    <xf numFmtId="49" fontId="4" fillId="0" borderId="0" xfId="0" applyNumberFormat="1" applyFont="1" applyAlignment="1">
      <alignment horizontal="right"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vertical="center" wrapText="1"/>
    </xf>
    <xf numFmtId="4" fontId="1" fillId="0" borderId="1" xfId="0" applyNumberFormat="1" applyFont="1" applyBorder="1" applyAlignment="1">
      <alignment horizontal="center" vertical="center"/>
    </xf>
    <xf numFmtId="4" fontId="1" fillId="0" borderId="1" xfId="0" applyNumberFormat="1" applyFont="1" applyBorder="1" applyAlignment="1">
      <alignment vertical="center"/>
    </xf>
    <xf numFmtId="0" fontId="9" fillId="0" borderId="1" xfId="0" applyFont="1" applyBorder="1" applyAlignment="1">
      <alignment vertical="center" wrapText="1"/>
    </xf>
    <xf numFmtId="4" fontId="9" fillId="0" borderId="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5" xfId="0" applyBorder="1" applyAlignment="1">
      <alignment horizontal="center" vertical="center"/>
    </xf>
    <xf numFmtId="49" fontId="4"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9" fontId="4" fillId="4" borderId="1" xfId="0" applyNumberFormat="1" applyFont="1" applyFill="1" applyBorder="1" applyAlignment="1">
      <alignment horizontal="center" vertical="center" wrapText="1"/>
    </xf>
    <xf numFmtId="0" fontId="6" fillId="4" borderId="2" xfId="0" applyFont="1" applyFill="1" applyBorder="1" applyAlignment="1">
      <alignment vertical="center"/>
    </xf>
    <xf numFmtId="49" fontId="4" fillId="4" borderId="4" xfId="0" applyNumberFormat="1" applyFont="1" applyFill="1" applyBorder="1" applyAlignment="1">
      <alignment vertical="center" wrapText="1"/>
    </xf>
    <xf numFmtId="0" fontId="6" fillId="4" borderId="4" xfId="0" applyFont="1" applyFill="1" applyBorder="1" applyAlignment="1">
      <alignment horizontal="center" vertical="center"/>
    </xf>
    <xf numFmtId="0" fontId="6" fillId="4" borderId="4" xfId="0" applyFont="1" applyFill="1" applyBorder="1" applyAlignment="1">
      <alignment vertical="center"/>
    </xf>
    <xf numFmtId="0" fontId="1" fillId="4" borderId="3" xfId="0" applyFont="1" applyFill="1" applyBorder="1" applyAlignment="1">
      <alignment vertical="center" wrapText="1"/>
    </xf>
    <xf numFmtId="49" fontId="1" fillId="0" borderId="1" xfId="0" applyNumberFormat="1" applyFont="1" applyBorder="1" applyAlignment="1">
      <alignment vertical="center" wrapText="1"/>
    </xf>
    <xf numFmtId="4" fontId="4" fillId="4" borderId="7" xfId="0" applyNumberFormat="1" applyFont="1" applyFill="1" applyBorder="1" applyAlignment="1">
      <alignment horizontal="right" vertical="center"/>
    </xf>
    <xf numFmtId="0" fontId="0" fillId="4" borderId="2" xfId="0" applyFill="1" applyBorder="1" applyAlignment="1">
      <alignment vertical="center"/>
    </xf>
    <xf numFmtId="0" fontId="0" fillId="4" borderId="4" xfId="0" applyFill="1" applyBorder="1" applyAlignment="1">
      <alignment horizontal="center" vertical="center"/>
    </xf>
    <xf numFmtId="0" fontId="0" fillId="4" borderId="4" xfId="0" applyFill="1" applyBorder="1" applyAlignment="1">
      <alignment vertical="center"/>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2" fillId="0" borderId="1" xfId="0" applyFont="1" applyBorder="1" applyAlignment="1">
      <alignment horizontal="center" vertical="center"/>
    </xf>
    <xf numFmtId="4" fontId="2" fillId="0" borderId="1" xfId="0" applyNumberFormat="1" applyFont="1" applyBorder="1" applyAlignment="1">
      <alignment vertical="center"/>
    </xf>
    <xf numFmtId="0" fontId="2" fillId="0" borderId="1" xfId="1" applyFont="1" applyBorder="1" applyAlignment="1">
      <alignment vertical="justify"/>
    </xf>
    <xf numFmtId="0" fontId="1" fillId="0" borderId="1" xfId="0" applyFont="1" applyBorder="1"/>
    <xf numFmtId="4" fontId="4" fillId="0" borderId="5" xfId="0" applyNumberFormat="1" applyFont="1" applyBorder="1" applyAlignment="1">
      <alignment horizontal="center" vertical="center" wrapText="1"/>
    </xf>
    <xf numFmtId="49" fontId="1" fillId="0" borderId="1" xfId="0" quotePrefix="1" applyNumberFormat="1" applyFont="1" applyBorder="1" applyAlignment="1">
      <alignment horizontal="center" vertical="center"/>
    </xf>
    <xf numFmtId="0" fontId="0" fillId="0" borderId="0" xfId="0" applyProtection="1">
      <protection locked="0"/>
    </xf>
    <xf numFmtId="0" fontId="12" fillId="0" borderId="0" xfId="0" applyFont="1" applyAlignment="1" applyProtection="1">
      <alignment horizontal="left" vertical="center" indent="12"/>
      <protection locked="0"/>
    </xf>
    <xf numFmtId="4" fontId="14" fillId="0" borderId="0" xfId="4" applyFont="1" applyAlignment="1" applyProtection="1">
      <alignment horizontal="left" indent="3"/>
      <protection locked="0"/>
    </xf>
    <xf numFmtId="0" fontId="12" fillId="0" borderId="0" xfId="0" applyFont="1" applyAlignment="1" applyProtection="1">
      <alignment vertical="center"/>
      <protection locked="0"/>
    </xf>
    <xf numFmtId="0" fontId="8" fillId="0" borderId="0" xfId="0" applyFont="1" applyAlignment="1" applyProtection="1">
      <alignment vertical="center"/>
      <protection locked="0"/>
    </xf>
    <xf numFmtId="0" fontId="15" fillId="0" borderId="0" xfId="0" applyFont="1" applyAlignment="1" applyProtection="1">
      <alignment vertical="center"/>
      <protection locked="0"/>
    </xf>
    <xf numFmtId="0" fontId="16" fillId="0" borderId="0" xfId="0" applyFont="1" applyAlignment="1" applyProtection="1">
      <alignment horizontal="left" vertical="center" indent="12"/>
      <protection locked="0"/>
    </xf>
    <xf numFmtId="4" fontId="8" fillId="0" borderId="0" xfId="4" applyFont="1" applyAlignment="1" applyProtection="1">
      <alignment horizontal="left" vertical="center" indent="3"/>
      <protection locked="0"/>
    </xf>
    <xf numFmtId="4" fontId="17" fillId="0" borderId="0" xfId="4" applyFont="1" applyAlignment="1" applyProtection="1">
      <alignment vertical="center"/>
      <protection locked="0"/>
    </xf>
    <xf numFmtId="4" fontId="17" fillId="0" borderId="0" xfId="4" applyFont="1" applyAlignment="1" applyProtection="1">
      <alignment horizontal="center" vertical="center"/>
      <protection locked="0"/>
    </xf>
    <xf numFmtId="0" fontId="17" fillId="0" borderId="0" xfId="0" applyFont="1" applyAlignment="1" applyProtection="1">
      <alignment vertical="center"/>
      <protection locked="0"/>
    </xf>
    <xf numFmtId="4" fontId="13" fillId="0" borderId="0" xfId="4" applyAlignment="1" applyProtection="1">
      <alignment horizontal="left" vertical="center" indent="3"/>
      <protection locked="0"/>
    </xf>
    <xf numFmtId="4" fontId="13" fillId="0" borderId="0" xfId="4" applyAlignment="1">
      <alignment horizontal="left" vertical="center" indent="3"/>
    </xf>
    <xf numFmtId="0" fontId="19"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5" fillId="0" borderId="0" xfId="0" applyFont="1" applyAlignment="1">
      <alignment vertical="center"/>
    </xf>
    <xf numFmtId="0" fontId="19" fillId="6" borderId="0" xfId="0" applyFont="1" applyFill="1" applyAlignment="1">
      <alignment vertical="center"/>
    </xf>
    <xf numFmtId="0" fontId="20" fillId="0" borderId="0" xfId="0" applyFont="1" applyAlignment="1">
      <alignment horizontal="left"/>
    </xf>
    <xf numFmtId="0" fontId="21" fillId="0" borderId="0" xfId="0" applyFont="1" applyAlignment="1">
      <alignment horizontal="left"/>
    </xf>
    <xf numFmtId="164" fontId="21" fillId="0" borderId="0" xfId="2" applyNumberFormat="1" applyFont="1" applyBorder="1" applyAlignment="1" applyProtection="1">
      <alignment horizontal="left"/>
    </xf>
    <xf numFmtId="43" fontId="22" fillId="0" borderId="0" xfId="2" applyFont="1" applyBorder="1" applyAlignment="1" applyProtection="1">
      <alignment horizontal="center" vertical="center" wrapText="1"/>
    </xf>
    <xf numFmtId="43" fontId="23" fillId="0" borderId="0" xfId="0" applyNumberFormat="1" applyFont="1"/>
    <xf numFmtId="0" fontId="28" fillId="0" borderId="0" xfId="13" applyFont="1"/>
    <xf numFmtId="0" fontId="29" fillId="0" borderId="0" xfId="13" applyFont="1"/>
    <xf numFmtId="0" fontId="26" fillId="0" borderId="0" xfId="13"/>
    <xf numFmtId="0" fontId="33" fillId="0" borderId="0" xfId="13" applyFont="1" applyAlignment="1">
      <alignment vertical="center"/>
    </xf>
    <xf numFmtId="0" fontId="29" fillId="0" borderId="0" xfId="13" applyFont="1" applyAlignment="1">
      <alignment vertical="center"/>
    </xf>
    <xf numFmtId="0" fontId="4" fillId="4" borderId="4" xfId="0" applyFont="1" applyFill="1" applyBorder="1" applyAlignment="1">
      <alignment horizontal="center" vertical="center" wrapText="1"/>
    </xf>
    <xf numFmtId="0" fontId="2" fillId="0" borderId="1" xfId="1" quotePrefix="1" applyFont="1" applyBorder="1" applyAlignment="1">
      <alignment horizontal="center" vertical="center"/>
    </xf>
    <xf numFmtId="0" fontId="1" fillId="0" borderId="1" xfId="0" applyFont="1" applyBorder="1" applyAlignment="1">
      <alignment horizontal="center"/>
    </xf>
    <xf numFmtId="0" fontId="36" fillId="0" borderId="0" xfId="0" applyFont="1" applyAlignment="1">
      <alignment vertical="center" wrapText="1"/>
    </xf>
    <xf numFmtId="166" fontId="0" fillId="0" borderId="0" xfId="0" applyNumberFormat="1"/>
    <xf numFmtId="166" fontId="1" fillId="0" borderId="0" xfId="0" applyNumberFormat="1" applyFont="1" applyAlignment="1">
      <alignment horizontal="center"/>
    </xf>
    <xf numFmtId="10" fontId="21" fillId="0" borderId="1" xfId="3" applyNumberFormat="1" applyFont="1" applyFill="1" applyBorder="1" applyAlignment="1" applyProtection="1">
      <alignment horizontal="center" vertical="center"/>
    </xf>
    <xf numFmtId="10" fontId="21" fillId="5" borderId="16" xfId="3" applyNumberFormat="1" applyFont="1" applyFill="1" applyBorder="1" applyAlignment="1" applyProtection="1">
      <alignment horizontal="center" vertical="center"/>
    </xf>
    <xf numFmtId="0" fontId="37" fillId="0" borderId="0" xfId="0" applyFont="1" applyAlignment="1">
      <alignment horizontal="center" vertical="center"/>
    </xf>
    <xf numFmtId="0" fontId="36" fillId="0" borderId="7" xfId="0" applyFont="1" applyBorder="1" applyAlignment="1">
      <alignment vertical="center" wrapText="1"/>
    </xf>
    <xf numFmtId="0" fontId="3" fillId="0" borderId="16" xfId="0" applyFont="1" applyBorder="1" applyAlignment="1">
      <alignment vertical="center" wrapText="1"/>
    </xf>
    <xf numFmtId="0" fontId="4" fillId="0" borderId="1" xfId="0" applyFont="1" applyBorder="1" applyAlignment="1">
      <alignment horizontal="right" vertical="center" wrapText="1"/>
    </xf>
    <xf numFmtId="0" fontId="5" fillId="0" borderId="1" xfId="0" applyFont="1" applyBorder="1" applyAlignment="1">
      <alignment horizontal="center" vertical="center"/>
    </xf>
    <xf numFmtId="166" fontId="4" fillId="0" borderId="17"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5" fillId="4" borderId="53" xfId="0" applyFont="1" applyFill="1" applyBorder="1" applyAlignment="1">
      <alignment horizontal="right" vertical="center"/>
    </xf>
    <xf numFmtId="4" fontId="0" fillId="0" borderId="0" xfId="0" applyNumberFormat="1"/>
    <xf numFmtId="10" fontId="0" fillId="0" borderId="0" xfId="0" applyNumberFormat="1"/>
    <xf numFmtId="49" fontId="5" fillId="3" borderId="0" xfId="0" applyNumberFormat="1" applyFont="1" applyFill="1" applyAlignment="1">
      <alignment horizontal="center" vertical="center" wrapText="1"/>
    </xf>
    <xf numFmtId="49"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38" fillId="0" borderId="0" xfId="0" applyFont="1" applyAlignment="1">
      <alignment horizontal="left" vertical="center"/>
    </xf>
    <xf numFmtId="0" fontId="38" fillId="0" borderId="1" xfId="0" applyFont="1" applyBorder="1" applyAlignment="1">
      <alignment horizontal="left" wrapText="1"/>
    </xf>
    <xf numFmtId="0" fontId="38" fillId="0" borderId="1" xfId="0" applyFont="1" applyBorder="1" applyAlignment="1">
      <alignment horizontal="center" vertical="center"/>
    </xf>
    <xf numFmtId="0" fontId="36" fillId="9" borderId="1"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vertical="top" wrapText="1"/>
    </xf>
    <xf numFmtId="167" fontId="43" fillId="0" borderId="1" xfId="0" applyNumberFormat="1" applyFont="1" applyBorder="1" applyAlignment="1">
      <alignment horizontal="center" vertical="center" wrapText="1"/>
    </xf>
    <xf numFmtId="4" fontId="43" fillId="0" borderId="1" xfId="0" applyNumberFormat="1" applyFont="1" applyBorder="1" applyAlignment="1">
      <alignment horizontal="center" vertical="center" wrapText="1"/>
    </xf>
    <xf numFmtId="0" fontId="44" fillId="0" borderId="1" xfId="0" applyFont="1" applyBorder="1" applyAlignment="1">
      <alignment horizontal="left" vertical="center" wrapText="1"/>
    </xf>
    <xf numFmtId="0" fontId="43" fillId="0" borderId="1" xfId="0" applyFont="1" applyBorder="1" applyAlignment="1">
      <alignment horizontal="center" vertical="top" wrapText="1"/>
    </xf>
    <xf numFmtId="167" fontId="43" fillId="0" borderId="1" xfId="0" applyNumberFormat="1" applyFont="1" applyBorder="1" applyAlignment="1">
      <alignment horizontal="center" vertical="top" wrapText="1"/>
    </xf>
    <xf numFmtId="4" fontId="43" fillId="0" borderId="1" xfId="0" applyNumberFormat="1" applyFont="1" applyBorder="1" applyAlignment="1">
      <alignment horizontal="center" vertical="top" wrapText="1"/>
    </xf>
    <xf numFmtId="0" fontId="43" fillId="0" borderId="1" xfId="0" applyFont="1" applyBorder="1"/>
    <xf numFmtId="0" fontId="43" fillId="0" borderId="0" xfId="0" applyFont="1" applyAlignment="1">
      <alignment horizontal="center" vertical="center"/>
    </xf>
    <xf numFmtId="0" fontId="43" fillId="0" borderId="0" xfId="0" applyFont="1"/>
    <xf numFmtId="0" fontId="42" fillId="0" borderId="1" xfId="0" applyFont="1" applyBorder="1" applyAlignment="1">
      <alignment horizontal="right"/>
    </xf>
    <xf numFmtId="4" fontId="42" fillId="0" borderId="1" xfId="0" applyNumberFormat="1" applyFont="1" applyBorder="1" applyAlignment="1">
      <alignment horizontal="center" vertical="top"/>
    </xf>
    <xf numFmtId="0" fontId="6" fillId="9" borderId="1" xfId="0" applyFont="1" applyFill="1" applyBorder="1" applyAlignment="1">
      <alignment horizontal="center" vertical="center" wrapText="1"/>
    </xf>
    <xf numFmtId="0" fontId="6" fillId="4" borderId="1" xfId="0" applyFont="1" applyFill="1" applyBorder="1" applyAlignment="1">
      <alignment horizontal="center"/>
    </xf>
    <xf numFmtId="0" fontId="23" fillId="0" borderId="1" xfId="0" applyFont="1" applyBorder="1" applyAlignment="1">
      <alignment horizontal="center"/>
    </xf>
    <xf numFmtId="0" fontId="23" fillId="0" borderId="1" xfId="0" applyFont="1" applyBorder="1" applyAlignment="1">
      <alignment horizontal="center" vertical="center"/>
    </xf>
    <xf numFmtId="2" fontId="23" fillId="0" borderId="1" xfId="0" applyNumberFormat="1" applyFont="1" applyBorder="1" applyAlignment="1">
      <alignment horizontal="center" vertical="center"/>
    </xf>
    <xf numFmtId="4" fontId="23" fillId="0" borderId="1" xfId="0" applyNumberFormat="1" applyFont="1" applyBorder="1" applyAlignment="1">
      <alignment horizontal="center" vertical="center"/>
    </xf>
    <xf numFmtId="0" fontId="23" fillId="0" borderId="0" xfId="0" applyFont="1"/>
    <xf numFmtId="0" fontId="6" fillId="0" borderId="1" xfId="0" applyFont="1" applyBorder="1" applyAlignment="1">
      <alignment horizontal="right"/>
    </xf>
    <xf numFmtId="4" fontId="6" fillId="0" borderId="1" xfId="0" applyNumberFormat="1" applyFont="1" applyBorder="1"/>
    <xf numFmtId="49" fontId="1" fillId="0" borderId="7" xfId="0" applyNumberFormat="1" applyFont="1" applyBorder="1" applyAlignment="1">
      <alignment horizontal="center" vertical="center"/>
    </xf>
    <xf numFmtId="0" fontId="1" fillId="0" borderId="7" xfId="0" applyFont="1" applyBorder="1" applyAlignment="1">
      <alignment vertical="center" wrapText="1"/>
    </xf>
    <xf numFmtId="4" fontId="1" fillId="0" borderId="7" xfId="0" applyNumberFormat="1" applyFont="1" applyBorder="1" applyAlignment="1">
      <alignment horizontal="center" vertical="center"/>
    </xf>
    <xf numFmtId="4" fontId="1" fillId="0" borderId="7" xfId="0" applyNumberFormat="1" applyFont="1" applyBorder="1" applyAlignment="1">
      <alignment vertical="center"/>
    </xf>
    <xf numFmtId="49" fontId="1" fillId="0" borderId="7" xfId="0" applyNumberFormat="1" applyFont="1" applyBorder="1" applyAlignment="1">
      <alignment vertical="center" wrapText="1"/>
    </xf>
    <xf numFmtId="0" fontId="0" fillId="4" borderId="14" xfId="0" applyFill="1" applyBorder="1" applyAlignment="1">
      <alignment vertical="center"/>
    </xf>
    <xf numFmtId="0" fontId="0" fillId="4" borderId="10" xfId="0" applyFill="1" applyBorder="1" applyAlignment="1">
      <alignment vertical="center"/>
    </xf>
    <xf numFmtId="0" fontId="4" fillId="4" borderId="10" xfId="0" applyFont="1" applyFill="1" applyBorder="1" applyAlignment="1">
      <alignment horizontal="center" vertical="center" wrapText="1"/>
    </xf>
    <xf numFmtId="49" fontId="4" fillId="4" borderId="10" xfId="0" applyNumberFormat="1" applyFont="1" applyFill="1" applyBorder="1" applyAlignment="1">
      <alignment vertical="center" wrapText="1"/>
    </xf>
    <xf numFmtId="0" fontId="0" fillId="4" borderId="10" xfId="0" applyFill="1" applyBorder="1" applyAlignment="1">
      <alignment horizontal="center" vertical="center"/>
    </xf>
    <xf numFmtId="0" fontId="1" fillId="4" borderId="15" xfId="0" applyFont="1" applyFill="1" applyBorder="1" applyAlignment="1">
      <alignment vertical="center" wrapText="1"/>
    </xf>
    <xf numFmtId="4" fontId="4" fillId="4" borderId="4" xfId="0" applyNumberFormat="1" applyFont="1" applyFill="1" applyBorder="1" applyAlignment="1">
      <alignment horizontal="right" vertical="center"/>
    </xf>
    <xf numFmtId="4" fontId="4" fillId="4" borderId="6" xfId="0" applyNumberFormat="1" applyFont="1" applyFill="1" applyBorder="1" applyAlignment="1">
      <alignment horizontal="right" vertical="center"/>
    </xf>
    <xf numFmtId="0" fontId="1" fillId="4" borderId="13" xfId="0" applyFont="1" applyFill="1" applyBorder="1" applyAlignment="1">
      <alignment vertical="center" wrapText="1"/>
    </xf>
    <xf numFmtId="4" fontId="45" fillId="8" borderId="4" xfId="0" applyNumberFormat="1" applyFont="1" applyFill="1" applyBorder="1" applyAlignment="1">
      <alignment horizontal="right" vertical="center"/>
    </xf>
    <xf numFmtId="4" fontId="23" fillId="8" borderId="3" xfId="0" applyNumberFormat="1" applyFont="1" applyFill="1" applyBorder="1" applyAlignment="1">
      <alignment horizontal="left" vertical="center" wrapText="1"/>
    </xf>
    <xf numFmtId="10" fontId="0" fillId="0" borderId="0" xfId="0" applyNumberFormat="1" applyAlignment="1">
      <alignment vertical="center"/>
    </xf>
    <xf numFmtId="0" fontId="46" fillId="0" borderId="0" xfId="0" applyFont="1" applyAlignment="1">
      <alignment vertical="center"/>
    </xf>
    <xf numFmtId="4" fontId="2" fillId="0" borderId="1" xfId="0" applyNumberFormat="1" applyFont="1" applyBorder="1" applyAlignment="1">
      <alignment vertical="center" wrapText="1"/>
    </xf>
    <xf numFmtId="4" fontId="2" fillId="0" borderId="1" xfId="0" applyNumberFormat="1" applyFont="1" applyBorder="1"/>
    <xf numFmtId="4" fontId="2" fillId="0" borderId="7" xfId="0" applyNumberFormat="1" applyFont="1" applyBorder="1" applyAlignment="1">
      <alignment vertical="center"/>
    </xf>
    <xf numFmtId="4" fontId="0" fillId="0" borderId="0" xfId="0" applyNumberFormat="1" applyAlignment="1">
      <alignment vertical="center"/>
    </xf>
    <xf numFmtId="0" fontId="36" fillId="4" borderId="4" xfId="0" applyFont="1" applyFill="1" applyBorder="1" applyAlignment="1">
      <alignment vertical="center"/>
    </xf>
    <xf numFmtId="0" fontId="46" fillId="4" borderId="4" xfId="0" applyFont="1" applyFill="1" applyBorder="1" applyAlignment="1">
      <alignment vertical="center"/>
    </xf>
    <xf numFmtId="0" fontId="46" fillId="4" borderId="10" xfId="0" applyFont="1" applyFill="1" applyBorder="1" applyAlignment="1">
      <alignment vertical="center"/>
    </xf>
    <xf numFmtId="4" fontId="2" fillId="0" borderId="5" xfId="0" applyNumberFormat="1" applyFont="1" applyBorder="1" applyAlignment="1">
      <alignment horizontal="center" vertical="center" wrapText="1"/>
    </xf>
    <xf numFmtId="0" fontId="46" fillId="0" borderId="0" xfId="0" applyFont="1"/>
    <xf numFmtId="0" fontId="1" fillId="4" borderId="0" xfId="0" applyFont="1" applyFill="1" applyAlignment="1">
      <alignment vertical="center" wrapText="1"/>
    </xf>
    <xf numFmtId="10" fontId="8" fillId="0" borderId="0" xfId="0" applyNumberFormat="1" applyFont="1" applyAlignment="1" applyProtection="1">
      <alignment vertical="center"/>
      <protection locked="0"/>
    </xf>
    <xf numFmtId="10" fontId="17" fillId="0" borderId="0" xfId="0" applyNumberFormat="1" applyFont="1" applyAlignment="1" applyProtection="1">
      <alignment vertical="center"/>
      <protection locked="0"/>
    </xf>
    <xf numFmtId="10" fontId="14" fillId="0" borderId="0" xfId="0" applyNumberFormat="1" applyFont="1" applyAlignment="1" applyProtection="1">
      <alignment horizontal="center" vertical="center" wrapText="1"/>
      <protection locked="0"/>
    </xf>
    <xf numFmtId="10" fontId="19" fillId="6" borderId="0" xfId="0" applyNumberFormat="1" applyFont="1" applyFill="1" applyAlignment="1">
      <alignment vertical="center"/>
    </xf>
    <xf numFmtId="10" fontId="21" fillId="0" borderId="0" xfId="0" applyNumberFormat="1" applyFont="1" applyAlignment="1">
      <alignment horizontal="left"/>
    </xf>
    <xf numFmtId="10" fontId="0" fillId="0" borderId="0" xfId="0" applyNumberFormat="1" applyProtection="1">
      <protection locked="0"/>
    </xf>
    <xf numFmtId="10" fontId="21" fillId="3" borderId="3" xfId="0" applyNumberFormat="1" applyFont="1" applyFill="1" applyBorder="1" applyAlignment="1">
      <alignment horizontal="center" vertical="center" wrapText="1"/>
    </xf>
    <xf numFmtId="10" fontId="21" fillId="0" borderId="1" xfId="0" applyNumberFormat="1" applyFont="1" applyBorder="1" applyAlignment="1">
      <alignment horizontal="center" vertical="center" wrapText="1"/>
    </xf>
    <xf numFmtId="10" fontId="13" fillId="0" borderId="1" xfId="3" applyNumberFormat="1" applyFont="1" applyFill="1" applyBorder="1" applyAlignment="1" applyProtection="1">
      <alignment horizontal="center" vertical="center"/>
    </xf>
    <xf numFmtId="0" fontId="27" fillId="0" borderId="0" xfId="13" applyFont="1" applyAlignment="1">
      <alignment vertical="center"/>
    </xf>
    <xf numFmtId="0" fontId="30" fillId="0" borderId="0" xfId="13" applyFont="1" applyAlignment="1">
      <alignment vertical="center"/>
    </xf>
    <xf numFmtId="0" fontId="31" fillId="0" borderId="0" xfId="13" applyFont="1" applyAlignment="1">
      <alignment vertical="center"/>
    </xf>
    <xf numFmtId="0" fontId="32" fillId="0" borderId="20" xfId="13" applyFont="1" applyBorder="1"/>
    <xf numFmtId="4" fontId="8" fillId="0" borderId="0" xfId="4" applyFont="1" applyAlignment="1" applyProtection="1">
      <alignment vertical="center"/>
      <protection locked="0"/>
    </xf>
    <xf numFmtId="4" fontId="22" fillId="0" borderId="0" xfId="2" applyNumberFormat="1" applyFont="1" applyBorder="1" applyAlignment="1" applyProtection="1">
      <alignment horizontal="center" vertical="center" wrapText="1"/>
    </xf>
    <xf numFmtId="4" fontId="8" fillId="0" borderId="0" xfId="4" applyFont="1" applyAlignment="1" applyProtection="1">
      <alignment horizontal="center" vertical="center"/>
      <protection locked="0"/>
    </xf>
    <xf numFmtId="10" fontId="18" fillId="0" borderId="1" xfId="0" applyNumberFormat="1" applyFont="1" applyBorder="1" applyAlignment="1">
      <alignment horizontal="center" vertical="center" wrapText="1"/>
    </xf>
    <xf numFmtId="4" fontId="17" fillId="0" borderId="0" xfId="4" applyFont="1" applyAlignment="1">
      <alignment horizontal="left" vertical="center" indent="3"/>
    </xf>
    <xf numFmtId="4" fontId="49" fillId="0" borderId="0" xfId="4" applyFont="1" applyAlignment="1">
      <alignment horizontal="left" vertical="center"/>
    </xf>
    <xf numFmtId="4" fontId="17" fillId="0" borderId="0" xfId="4" applyFont="1" applyAlignment="1">
      <alignment horizontal="left" vertical="center"/>
    </xf>
    <xf numFmtId="10" fontId="21" fillId="0" borderId="7" xfId="0" applyNumberFormat="1" applyFont="1" applyBorder="1" applyAlignment="1">
      <alignment horizontal="center" vertical="center" wrapText="1"/>
    </xf>
    <xf numFmtId="164" fontId="20" fillId="0" borderId="16" xfId="2" applyNumberFormat="1" applyFont="1" applyBorder="1" applyAlignment="1" applyProtection="1">
      <alignment horizontal="center" vertical="center" wrapText="1"/>
    </xf>
    <xf numFmtId="9" fontId="20" fillId="0" borderId="16" xfId="3" applyFont="1" applyBorder="1" applyAlignment="1" applyProtection="1">
      <alignment horizontal="center" vertical="center" wrapText="1"/>
    </xf>
    <xf numFmtId="10" fontId="21" fillId="0" borderId="16" xfId="3" applyNumberFormat="1" applyFont="1" applyFill="1" applyBorder="1" applyAlignment="1" applyProtection="1">
      <alignment horizontal="center" vertical="center"/>
    </xf>
    <xf numFmtId="10" fontId="13" fillId="0" borderId="16" xfId="3" applyNumberFormat="1" applyFont="1" applyFill="1" applyBorder="1" applyAlignment="1" applyProtection="1">
      <alignment horizontal="center" vertical="center"/>
    </xf>
    <xf numFmtId="10" fontId="21" fillId="0" borderId="16" xfId="0" applyNumberFormat="1" applyFont="1" applyBorder="1" applyAlignment="1">
      <alignment horizontal="center" vertical="center" wrapText="1"/>
    </xf>
    <xf numFmtId="10" fontId="21" fillId="5" borderId="17" xfId="3" applyNumberFormat="1" applyFont="1" applyFill="1" applyBorder="1" applyAlignment="1" applyProtection="1">
      <alignment horizontal="center" vertical="center"/>
    </xf>
    <xf numFmtId="4" fontId="1" fillId="0" borderId="1" xfId="0" applyNumberFormat="1" applyFont="1" applyBorder="1" applyAlignment="1">
      <alignment horizontal="center"/>
    </xf>
    <xf numFmtId="0" fontId="50" fillId="0" borderId="21" xfId="13" applyFont="1" applyBorder="1"/>
    <xf numFmtId="0" fontId="51" fillId="0" borderId="23" xfId="13" applyFont="1" applyBorder="1"/>
    <xf numFmtId="0" fontId="51" fillId="0" borderId="24" xfId="13" applyFont="1" applyBorder="1"/>
    <xf numFmtId="0" fontId="51" fillId="0" borderId="25" xfId="13" applyFont="1" applyBorder="1"/>
    <xf numFmtId="49" fontId="50" fillId="0" borderId="26" xfId="13" applyNumberFormat="1" applyFont="1" applyBorder="1" applyAlignment="1">
      <alignment vertical="top"/>
    </xf>
    <xf numFmtId="0" fontId="50" fillId="0" borderId="27" xfId="13" applyFont="1" applyBorder="1"/>
    <xf numFmtId="0" fontId="35" fillId="0" borderId="27" xfId="13" applyFont="1" applyBorder="1"/>
    <xf numFmtId="0" fontId="50" fillId="0" borderId="28" xfId="13" applyFont="1" applyBorder="1"/>
    <xf numFmtId="0" fontId="35" fillId="0" borderId="0" xfId="13" applyFont="1"/>
    <xf numFmtId="0" fontId="53" fillId="0" borderId="0" xfId="13" applyFont="1"/>
    <xf numFmtId="0" fontId="53" fillId="0" borderId="0" xfId="13" applyFont="1" applyAlignment="1">
      <alignment horizontal="center"/>
    </xf>
    <xf numFmtId="0" fontId="50" fillId="0" borderId="0" xfId="13" applyFont="1" applyAlignment="1">
      <alignment horizontal="center"/>
    </xf>
    <xf numFmtId="0" fontId="35" fillId="0" borderId="0" xfId="13" applyFont="1" applyAlignment="1">
      <alignment horizontal="center"/>
    </xf>
    <xf numFmtId="0" fontId="35" fillId="0" borderId="32" xfId="13" applyFont="1" applyBorder="1" applyAlignment="1">
      <alignment horizontal="center" vertical="center" wrapText="1"/>
    </xf>
    <xf numFmtId="0" fontId="35" fillId="0" borderId="29" xfId="13" applyFont="1" applyBorder="1" applyAlignment="1">
      <alignment vertical="center"/>
    </xf>
    <xf numFmtId="0" fontId="35" fillId="0" borderId="30" xfId="13" applyFont="1" applyBorder="1" applyAlignment="1">
      <alignment vertical="center"/>
    </xf>
    <xf numFmtId="10" fontId="35" fillId="0" borderId="30" xfId="13" applyNumberFormat="1" applyFont="1" applyBorder="1" applyAlignment="1">
      <alignment horizontal="center" vertical="center"/>
    </xf>
    <xf numFmtId="4" fontId="35" fillId="0" borderId="30" xfId="13" applyNumberFormat="1" applyFont="1" applyBorder="1" applyAlignment="1">
      <alignment vertical="center"/>
    </xf>
    <xf numFmtId="2" fontId="35" fillId="0" borderId="32" xfId="13" applyNumberFormat="1" applyFont="1" applyBorder="1" applyAlignment="1">
      <alignment horizontal="center" vertical="center"/>
    </xf>
    <xf numFmtId="2" fontId="52" fillId="0" borderId="32" xfId="13" applyNumberFormat="1" applyFont="1" applyBorder="1" applyAlignment="1">
      <alignment horizontal="center" vertical="center"/>
    </xf>
    <xf numFmtId="0" fontId="35" fillId="0" borderId="33" xfId="13" applyFont="1" applyBorder="1" applyAlignment="1">
      <alignment vertical="center"/>
    </xf>
    <xf numFmtId="0" fontId="35" fillId="0" borderId="34" xfId="13" applyFont="1" applyBorder="1" applyAlignment="1">
      <alignment vertical="center"/>
    </xf>
    <xf numFmtId="0" fontId="35" fillId="0" borderId="27" xfId="13" applyFont="1" applyBorder="1" applyAlignment="1">
      <alignment vertical="center"/>
    </xf>
    <xf numFmtId="10" fontId="35" fillId="0" borderId="27" xfId="13" applyNumberFormat="1" applyFont="1" applyBorder="1" applyAlignment="1">
      <alignment horizontal="center" vertical="center"/>
    </xf>
    <xf numFmtId="4" fontId="35" fillId="0" borderId="27" xfId="13" applyNumberFormat="1" applyFont="1" applyBorder="1" applyAlignment="1">
      <alignment vertical="center"/>
    </xf>
    <xf numFmtId="4" fontId="35" fillId="0" borderId="31" xfId="13" applyNumberFormat="1" applyFont="1" applyBorder="1" applyAlignment="1">
      <alignment vertical="center"/>
    </xf>
    <xf numFmtId="2" fontId="50" fillId="0" borderId="32" xfId="13" applyNumberFormat="1" applyFont="1" applyBorder="1" applyAlignment="1">
      <alignment horizontal="center" vertical="center"/>
    </xf>
    <xf numFmtId="0" fontId="35" fillId="0" borderId="35" xfId="13" applyFont="1" applyBorder="1" applyAlignment="1">
      <alignment vertical="center"/>
    </xf>
    <xf numFmtId="0" fontId="35" fillId="0" borderId="0" xfId="13" applyFont="1" applyAlignment="1">
      <alignment vertical="center"/>
    </xf>
    <xf numFmtId="10" fontId="35" fillId="0" borderId="0" xfId="13" applyNumberFormat="1" applyFont="1" applyAlignment="1">
      <alignment horizontal="center" vertical="center"/>
    </xf>
    <xf numFmtId="4" fontId="35" fillId="0" borderId="0" xfId="13" applyNumberFormat="1" applyFont="1" applyAlignment="1">
      <alignment vertical="center"/>
    </xf>
    <xf numFmtId="0" fontId="54" fillId="0" borderId="36" xfId="13" applyFont="1" applyBorder="1"/>
    <xf numFmtId="0" fontId="50" fillId="0" borderId="36" xfId="13" applyFont="1" applyBorder="1"/>
    <xf numFmtId="0" fontId="35" fillId="0" borderId="36" xfId="13" applyFont="1" applyBorder="1"/>
    <xf numFmtId="0" fontId="35" fillId="0" borderId="36" xfId="13" applyFont="1" applyBorder="1" applyAlignment="1">
      <alignment horizontal="center" vertical="center" wrapText="1"/>
    </xf>
    <xf numFmtId="2" fontId="54" fillId="0" borderId="36" xfId="13" applyNumberFormat="1" applyFont="1" applyBorder="1" applyAlignment="1">
      <alignment horizontal="center" vertical="center"/>
    </xf>
    <xf numFmtId="0" fontId="35" fillId="0" borderId="37" xfId="13" applyFont="1" applyBorder="1"/>
    <xf numFmtId="0" fontId="50" fillId="0" borderId="0" xfId="13" applyFont="1" applyAlignment="1">
      <alignment horizontal="right" vertical="center"/>
    </xf>
    <xf numFmtId="49" fontId="50" fillId="0" borderId="0" xfId="13" applyNumberFormat="1" applyFont="1" applyAlignment="1">
      <alignment horizontal="center" vertical="center"/>
    </xf>
    <xf numFmtId="0" fontId="35" fillId="0" borderId="0" xfId="13" applyFont="1" applyAlignment="1">
      <alignment horizontal="center" vertical="center"/>
    </xf>
    <xf numFmtId="49" fontId="50" fillId="0" borderId="0" xfId="13" applyNumberFormat="1" applyFont="1" applyAlignment="1">
      <alignment horizontal="left" vertical="center"/>
    </xf>
    <xf numFmtId="0" fontId="50" fillId="0" borderId="0" xfId="13" applyFont="1"/>
    <xf numFmtId="4" fontId="50" fillId="0" borderId="33" xfId="13" applyNumberFormat="1" applyFont="1" applyBorder="1" applyAlignment="1">
      <alignment vertical="center"/>
    </xf>
    <xf numFmtId="17" fontId="6" fillId="0" borderId="1" xfId="0" applyNumberFormat="1" applyFont="1" applyBorder="1" applyAlignment="1">
      <alignment horizontal="center" vertical="center"/>
    </xf>
    <xf numFmtId="10" fontId="42" fillId="4" borderId="54" xfId="0" applyNumberFormat="1" applyFont="1" applyFill="1" applyBorder="1" applyAlignment="1">
      <alignment horizontal="left" vertical="center"/>
    </xf>
    <xf numFmtId="0" fontId="1" fillId="4" borderId="1" xfId="0" applyFont="1" applyFill="1" applyBorder="1" applyAlignment="1">
      <alignment vertical="center" wrapText="1"/>
    </xf>
    <xf numFmtId="4" fontId="4" fillId="0" borderId="0" xfId="0" applyNumberFormat="1" applyFont="1" applyAlignment="1">
      <alignment horizontal="right" vertical="center"/>
    </xf>
    <xf numFmtId="0" fontId="23" fillId="0" borderId="0" xfId="13" applyFont="1"/>
    <xf numFmtId="0" fontId="48" fillId="0" borderId="0" xfId="0" applyFont="1" applyAlignment="1">
      <alignment wrapText="1"/>
    </xf>
    <xf numFmtId="4" fontId="19" fillId="0" borderId="0" xfId="4" applyFont="1" applyAlignment="1">
      <alignment horizontal="left" vertical="center" indent="3"/>
    </xf>
    <xf numFmtId="0" fontId="52" fillId="0" borderId="0" xfId="13" applyFont="1"/>
    <xf numFmtId="49" fontId="4" fillId="4" borderId="2" xfId="0" applyNumberFormat="1" applyFont="1" applyFill="1" applyBorder="1" applyAlignment="1">
      <alignment horizontal="right" vertical="center"/>
    </xf>
    <xf numFmtId="49" fontId="4" fillId="4" borderId="4" xfId="0" applyNumberFormat="1" applyFont="1" applyFill="1" applyBorder="1" applyAlignment="1">
      <alignment horizontal="right" vertical="center"/>
    </xf>
    <xf numFmtId="49" fontId="4" fillId="4" borderId="3" xfId="0" applyNumberFormat="1" applyFont="1" applyFill="1" applyBorder="1" applyAlignment="1">
      <alignment horizontal="right" vertical="center"/>
    </xf>
    <xf numFmtId="49" fontId="5" fillId="2" borderId="5"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7" xfId="0" applyFont="1" applyBorder="1" applyAlignment="1">
      <alignment horizontal="right" vertical="center" wrapText="1"/>
    </xf>
    <xf numFmtId="0" fontId="4" fillId="0" borderId="16" xfId="0" applyFont="1" applyBorder="1" applyAlignment="1">
      <alignment horizontal="right" vertical="center" wrapText="1"/>
    </xf>
    <xf numFmtId="49" fontId="4" fillId="4" borderId="12" xfId="0" applyNumberFormat="1" applyFont="1" applyFill="1" applyBorder="1" applyAlignment="1">
      <alignment horizontal="right" vertical="center"/>
    </xf>
    <xf numFmtId="49" fontId="4" fillId="4" borderId="6" xfId="0" applyNumberFormat="1" applyFont="1" applyFill="1" applyBorder="1" applyAlignment="1">
      <alignment horizontal="right" vertical="center"/>
    </xf>
    <xf numFmtId="49" fontId="4" fillId="0" borderId="5" xfId="0" applyNumberFormat="1" applyFont="1" applyBorder="1" applyAlignment="1">
      <alignment horizontal="right" vertical="center" wrapText="1"/>
    </xf>
    <xf numFmtId="49" fontId="45" fillId="8" borderId="2" xfId="0" applyNumberFormat="1" applyFont="1" applyFill="1" applyBorder="1" applyAlignment="1">
      <alignment horizontal="right" vertical="center"/>
    </xf>
    <xf numFmtId="49" fontId="45" fillId="8" borderId="4" xfId="0" applyNumberFormat="1" applyFont="1" applyFill="1" applyBorder="1" applyAlignment="1">
      <alignment horizontal="right" vertical="center"/>
    </xf>
    <xf numFmtId="10" fontId="21" fillId="0" borderId="1" xfId="3" applyNumberFormat="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40" fontId="21" fillId="0" borderId="1" xfId="0" applyNumberFormat="1" applyFont="1" applyBorder="1" applyAlignment="1">
      <alignment horizontal="center" vertical="center" wrapText="1"/>
    </xf>
    <xf numFmtId="4" fontId="0" fillId="0" borderId="0" xfId="0" applyNumberFormat="1" applyAlignment="1">
      <alignment horizontal="center"/>
    </xf>
    <xf numFmtId="0" fontId="0" fillId="0" borderId="0" xfId="0" applyAlignment="1">
      <alignment horizontal="center"/>
    </xf>
    <xf numFmtId="10" fontId="21" fillId="0" borderId="7" xfId="3" applyNumberFormat="1" applyFont="1" applyFill="1" applyBorder="1" applyAlignment="1" applyProtection="1">
      <alignment horizontal="center" vertical="center" wrapText="1"/>
    </xf>
    <xf numFmtId="10" fontId="21" fillId="0" borderId="17" xfId="3" applyNumberFormat="1" applyFont="1" applyFill="1" applyBorder="1" applyAlignment="1" applyProtection="1">
      <alignment horizontal="center" vertical="center" wrapText="1"/>
    </xf>
    <xf numFmtId="10" fontId="21" fillId="3" borderId="7" xfId="0" applyNumberFormat="1" applyFont="1" applyFill="1" applyBorder="1" applyAlignment="1">
      <alignment horizontal="center" vertical="center" wrapText="1"/>
    </xf>
    <xf numFmtId="10" fontId="21" fillId="3" borderId="16" xfId="0" applyNumberFormat="1" applyFont="1" applyFill="1" applyBorder="1" applyAlignment="1">
      <alignment horizontal="center" vertical="center" wrapText="1"/>
    </xf>
    <xf numFmtId="10" fontId="21" fillId="0" borderId="16" xfId="3" applyNumberFormat="1" applyFont="1" applyFill="1" applyBorder="1" applyAlignment="1" applyProtection="1">
      <alignment horizontal="center" vertical="center" wrapText="1"/>
    </xf>
    <xf numFmtId="10" fontId="20" fillId="0" borderId="9" xfId="0" applyNumberFormat="1" applyFont="1" applyBorder="1" applyAlignment="1">
      <alignment horizontal="center" vertical="center"/>
    </xf>
    <xf numFmtId="10" fontId="20" fillId="0" borderId="11" xfId="0" applyNumberFormat="1" applyFont="1" applyBorder="1" applyAlignment="1">
      <alignment horizontal="center" vertical="center"/>
    </xf>
    <xf numFmtId="40" fontId="21" fillId="0" borderId="2" xfId="0" applyNumberFormat="1" applyFont="1" applyBorder="1" applyAlignment="1">
      <alignment horizontal="center" vertical="center" wrapText="1"/>
    </xf>
    <xf numFmtId="40" fontId="21" fillId="0" borderId="4" xfId="0" applyNumberFormat="1" applyFont="1" applyBorder="1" applyAlignment="1">
      <alignment horizontal="center" vertical="center" wrapText="1"/>
    </xf>
    <xf numFmtId="40" fontId="21" fillId="0" borderId="3" xfId="0" applyNumberFormat="1" applyFont="1" applyBorder="1" applyAlignment="1">
      <alignment horizontal="center"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3" xfId="0" applyFont="1" applyFill="1" applyBorder="1" applyAlignment="1">
      <alignment horizontal="center" vertical="center" wrapText="1"/>
    </xf>
    <xf numFmtId="10" fontId="13" fillId="0" borderId="1" xfId="3" applyNumberFormat="1" applyFont="1" applyFill="1" applyBorder="1" applyAlignment="1" applyProtection="1">
      <alignment horizontal="center" vertical="center" wrapText="1"/>
    </xf>
    <xf numFmtId="166" fontId="21" fillId="0" borderId="1" xfId="3" applyNumberFormat="1" applyFont="1" applyBorder="1" applyAlignment="1" applyProtection="1">
      <alignment horizontal="center" vertical="center" wrapText="1"/>
    </xf>
    <xf numFmtId="43" fontId="21" fillId="0" borderId="1" xfId="2" applyFont="1" applyBorder="1" applyAlignment="1" applyProtection="1">
      <alignment horizontal="center" vertical="center" wrapText="1"/>
    </xf>
    <xf numFmtId="0" fontId="21" fillId="0" borderId="1" xfId="0" applyFont="1" applyBorder="1" applyAlignment="1">
      <alignment horizontal="center" vertical="center" wrapText="1"/>
    </xf>
    <xf numFmtId="49" fontId="21"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4" fontId="20" fillId="0" borderId="1" xfId="0" applyNumberFormat="1" applyFont="1" applyBorder="1" applyAlignment="1">
      <alignment horizontal="center" vertical="center" wrapText="1"/>
    </xf>
    <xf numFmtId="40" fontId="20" fillId="0" borderId="1" xfId="0" applyNumberFormat="1" applyFont="1" applyBorder="1" applyAlignment="1">
      <alignment horizontal="center" vertical="center" wrapText="1"/>
    </xf>
    <xf numFmtId="4" fontId="20" fillId="0" borderId="15" xfId="0" applyNumberFormat="1" applyFont="1" applyBorder="1" applyAlignment="1">
      <alignment horizontal="center" vertical="center" wrapText="1"/>
    </xf>
    <xf numFmtId="4" fontId="20" fillId="0" borderId="16" xfId="0" applyNumberFormat="1" applyFont="1" applyBorder="1" applyAlignment="1">
      <alignment horizontal="center" vertical="center" wrapText="1"/>
    </xf>
    <xf numFmtId="164" fontId="20" fillId="5" borderId="1" xfId="2" applyNumberFormat="1" applyFont="1" applyFill="1" applyBorder="1" applyAlignment="1" applyProtection="1">
      <alignment horizontal="center" vertical="center" wrapText="1"/>
    </xf>
    <xf numFmtId="4" fontId="21" fillId="0" borderId="16" xfId="0" applyNumberFormat="1" applyFont="1" applyBorder="1" applyAlignment="1">
      <alignment horizontal="center" vertical="center" wrapText="1"/>
    </xf>
    <xf numFmtId="40" fontId="21" fillId="0" borderId="16" xfId="0" applyNumberFormat="1" applyFont="1" applyBorder="1" applyAlignment="1">
      <alignment horizontal="center" vertical="center" wrapText="1"/>
    </xf>
    <xf numFmtId="0" fontId="20" fillId="0" borderId="1" xfId="0" applyFont="1" applyBorder="1" applyAlignment="1">
      <alignment horizontal="right" vertical="center" wrapText="1"/>
    </xf>
    <xf numFmtId="40" fontId="21" fillId="0" borderId="7" xfId="0" applyNumberFormat="1" applyFont="1" applyBorder="1" applyAlignment="1">
      <alignment horizontal="center" vertical="center" wrapText="1"/>
    </xf>
    <xf numFmtId="43" fontId="22" fillId="0" borderId="1" xfId="2" applyFont="1" applyBorder="1" applyAlignment="1" applyProtection="1">
      <alignment horizontal="center" vertical="center" wrapText="1"/>
      <protection locked="0"/>
    </xf>
    <xf numFmtId="0" fontId="20" fillId="0" borderId="16" xfId="0" applyFont="1" applyBorder="1" applyAlignment="1">
      <alignment horizontal="right" vertical="center" wrapText="1"/>
    </xf>
    <xf numFmtId="9" fontId="21" fillId="0" borderId="1" xfId="3" applyFont="1" applyFill="1" applyBorder="1" applyAlignment="1" applyProtection="1">
      <alignment horizontal="center" vertical="center" wrapText="1"/>
    </xf>
    <xf numFmtId="40" fontId="21" fillId="0" borderId="13" xfId="0" applyNumberFormat="1" applyFont="1" applyBorder="1" applyAlignment="1">
      <alignment horizontal="center" vertical="center" wrapText="1"/>
    </xf>
    <xf numFmtId="43" fontId="21" fillId="0" borderId="1" xfId="2" applyFont="1" applyBorder="1" applyAlignment="1" applyProtection="1">
      <alignment vertical="center" wrapText="1"/>
    </xf>
    <xf numFmtId="10" fontId="21" fillId="0" borderId="1" xfId="3" applyNumberFormat="1" applyFont="1" applyBorder="1" applyAlignment="1" applyProtection="1">
      <alignment horizontal="center" vertical="center" wrapText="1"/>
    </xf>
    <xf numFmtId="165" fontId="20" fillId="0" borderId="8" xfId="0" applyNumberFormat="1" applyFont="1" applyBorder="1" applyAlignment="1">
      <alignment horizontal="center"/>
    </xf>
    <xf numFmtId="165" fontId="20" fillId="0" borderId="9" xfId="0" applyNumberFormat="1" applyFont="1" applyBorder="1" applyAlignment="1">
      <alignment horizontal="center"/>
    </xf>
    <xf numFmtId="0" fontId="20" fillId="0" borderId="1" xfId="0" applyFont="1" applyBorder="1" applyAlignment="1">
      <alignment horizontal="center" vertical="center"/>
    </xf>
    <xf numFmtId="165" fontId="20" fillId="0" borderId="1" xfId="0" applyNumberFormat="1" applyFont="1" applyBorder="1" applyAlignment="1">
      <alignment horizont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1" xfId="0" applyFont="1" applyBorder="1" applyAlignment="1">
      <alignment horizontal="center"/>
    </xf>
    <xf numFmtId="0" fontId="20" fillId="0" borderId="11" xfId="0" applyFont="1" applyBorder="1" applyAlignment="1">
      <alignment horizontal="center"/>
    </xf>
    <xf numFmtId="0" fontId="20" fillId="0" borderId="19" xfId="0" applyFont="1" applyBorder="1" applyAlignment="1">
      <alignment horizontal="center"/>
    </xf>
    <xf numFmtId="0" fontId="20" fillId="0" borderId="1" xfId="0" applyFont="1" applyBorder="1" applyAlignment="1">
      <alignment horizontal="center" vertical="center" wrapText="1"/>
    </xf>
    <xf numFmtId="164" fontId="20" fillId="0" borderId="1" xfId="2" applyNumberFormat="1" applyFont="1" applyBorder="1" applyAlignment="1" applyProtection="1">
      <alignment horizontal="center" vertical="center" wrapText="1"/>
    </xf>
    <xf numFmtId="165" fontId="20" fillId="0" borderId="18" xfId="0" applyNumberFormat="1" applyFont="1" applyBorder="1" applyAlignment="1">
      <alignment horizontal="center"/>
    </xf>
    <xf numFmtId="0" fontId="48" fillId="0" borderId="0" xfId="0" applyFont="1" applyAlignment="1">
      <alignment horizontal="center" wrapText="1"/>
    </xf>
    <xf numFmtId="0" fontId="48" fillId="0" borderId="0" xfId="0" applyFont="1" applyAlignment="1">
      <alignment horizontal="center" vertical="center" wrapText="1"/>
    </xf>
    <xf numFmtId="4" fontId="17" fillId="0" borderId="0" xfId="4" applyFont="1" applyAlignment="1" applyProtection="1">
      <alignment horizontal="center" vertical="center"/>
      <protection locked="0"/>
    </xf>
    <xf numFmtId="49" fontId="50" fillId="0" borderId="40" xfId="13" applyNumberFormat="1" applyFont="1" applyBorder="1" applyAlignment="1">
      <alignment horizontal="center" vertical="center"/>
    </xf>
    <xf numFmtId="0" fontId="51" fillId="0" borderId="37" xfId="13" applyFont="1" applyBorder="1"/>
    <xf numFmtId="0" fontId="51" fillId="0" borderId="40" xfId="13" applyFont="1" applyBorder="1"/>
    <xf numFmtId="0" fontId="52" fillId="0" borderId="29" xfId="13" applyFont="1" applyBorder="1" applyAlignment="1">
      <alignment horizontal="left" vertical="center"/>
    </xf>
    <xf numFmtId="0" fontId="51" fillId="0" borderId="30" xfId="13" applyFont="1" applyBorder="1"/>
    <xf numFmtId="0" fontId="51" fillId="0" borderId="31" xfId="13" applyFont="1" applyBorder="1"/>
    <xf numFmtId="0" fontId="35" fillId="0" borderId="29" xfId="13" applyFont="1" applyBorder="1" applyAlignment="1">
      <alignment horizontal="center" vertical="center" wrapText="1"/>
    </xf>
    <xf numFmtId="0" fontId="35" fillId="0" borderId="29" xfId="13" applyFont="1" applyBorder="1" applyAlignment="1">
      <alignment horizontal="left" vertical="center"/>
    </xf>
    <xf numFmtId="0" fontId="52" fillId="0" borderId="29" xfId="13" applyFont="1" applyBorder="1" applyAlignment="1">
      <alignment horizontal="right" vertical="center"/>
    </xf>
    <xf numFmtId="0" fontId="52" fillId="0" borderId="0" xfId="13" applyFont="1" applyAlignment="1">
      <alignment horizontal="center"/>
    </xf>
    <xf numFmtId="0" fontId="23" fillId="0" borderId="0" xfId="13" applyFont="1"/>
    <xf numFmtId="2" fontId="50" fillId="0" borderId="22" xfId="13" applyNumberFormat="1" applyFont="1" applyBorder="1" applyAlignment="1">
      <alignment horizontal="left" wrapText="1"/>
    </xf>
    <xf numFmtId="2" fontId="50" fillId="0" borderId="52" xfId="13" applyNumberFormat="1" applyFont="1" applyBorder="1" applyAlignment="1">
      <alignment horizontal="left" wrapText="1"/>
    </xf>
    <xf numFmtId="0" fontId="35" fillId="0" borderId="34" xfId="0" applyFont="1" applyBorder="1" applyAlignment="1">
      <alignment horizontal="left"/>
    </xf>
    <xf numFmtId="0" fontId="35" fillId="0" borderId="55" xfId="0" applyFont="1" applyBorder="1" applyAlignment="1">
      <alignment horizontal="left"/>
    </xf>
    <xf numFmtId="0" fontId="55" fillId="0" borderId="41" xfId="13" applyFont="1" applyBorder="1" applyAlignment="1">
      <alignment horizontal="center" vertical="center"/>
    </xf>
    <xf numFmtId="0" fontId="51" fillId="0" borderId="43" xfId="13" applyFont="1" applyBorder="1"/>
    <xf numFmtId="0" fontId="51" fillId="0" borderId="45" xfId="13" applyFont="1" applyBorder="1"/>
    <xf numFmtId="0" fontId="50" fillId="0" borderId="0" xfId="13" applyFont="1" applyAlignment="1">
      <alignment vertical="center"/>
    </xf>
    <xf numFmtId="0" fontId="52" fillId="0" borderId="0" xfId="13" applyFont="1" applyAlignment="1">
      <alignment horizontal="left"/>
    </xf>
    <xf numFmtId="0" fontId="50" fillId="0" borderId="38" xfId="13" applyFont="1" applyBorder="1" applyAlignment="1">
      <alignment horizontal="right" vertical="center"/>
    </xf>
    <xf numFmtId="0" fontId="51" fillId="0" borderId="42" xfId="13" applyFont="1" applyBorder="1"/>
    <xf numFmtId="0" fontId="51" fillId="0" borderId="44" xfId="13" applyFont="1" applyBorder="1"/>
    <xf numFmtId="49" fontId="50" fillId="0" borderId="40" xfId="13" applyNumberFormat="1" applyFont="1" applyBorder="1" applyAlignment="1">
      <alignment horizontal="left" vertical="center"/>
    </xf>
    <xf numFmtId="0" fontId="35" fillId="0" borderId="0" xfId="13" applyFont="1" applyAlignment="1">
      <alignment horizontal="left" vertical="center" wrapText="1"/>
    </xf>
    <xf numFmtId="0" fontId="50" fillId="7" borderId="46" xfId="13" applyFont="1" applyFill="1" applyBorder="1" applyAlignment="1">
      <alignment horizontal="center" vertical="center"/>
    </xf>
    <xf numFmtId="0" fontId="51" fillId="0" borderId="47" xfId="13" applyFont="1" applyBorder="1"/>
    <xf numFmtId="0" fontId="51" fillId="0" borderId="49" xfId="13" applyFont="1" applyBorder="1"/>
    <xf numFmtId="0" fontId="51" fillId="0" borderId="50" xfId="13" applyFont="1" applyBorder="1"/>
    <xf numFmtId="10" fontId="50" fillId="7" borderId="48" xfId="13" applyNumberFormat="1" applyFont="1" applyFill="1" applyBorder="1" applyAlignment="1">
      <alignment horizontal="center" vertical="center"/>
    </xf>
    <xf numFmtId="0" fontId="51" fillId="0" borderId="51" xfId="13" applyFont="1" applyBorder="1"/>
    <xf numFmtId="0" fontId="50" fillId="0" borderId="39" xfId="13" applyFont="1" applyBorder="1" applyAlignment="1">
      <alignment horizontal="center"/>
    </xf>
    <xf numFmtId="0" fontId="51" fillId="0" borderId="39" xfId="13" applyFont="1" applyBorder="1"/>
    <xf numFmtId="0" fontId="40" fillId="9" borderId="2" xfId="0" applyFont="1" applyFill="1" applyBorder="1" applyAlignment="1">
      <alignment horizontal="center" vertical="center" wrapText="1"/>
    </xf>
    <xf numFmtId="0" fontId="40" fillId="9" borderId="4" xfId="0" applyFont="1" applyFill="1" applyBorder="1" applyAlignment="1">
      <alignment horizontal="center" vertical="center" wrapText="1"/>
    </xf>
    <xf numFmtId="0" fontId="40" fillId="9" borderId="3" xfId="0" applyFont="1" applyFill="1" applyBorder="1" applyAlignment="1">
      <alignment horizontal="center" vertical="center" wrapText="1"/>
    </xf>
    <xf numFmtId="0" fontId="47" fillId="0" borderId="0" xfId="0" applyFont="1" applyAlignment="1">
      <alignment horizontal="left" vertical="center" wrapText="1"/>
    </xf>
    <xf numFmtId="4" fontId="8" fillId="0" borderId="0" xfId="4" applyFont="1" applyAlignment="1" applyProtection="1">
      <alignment horizontal="left" vertical="center"/>
      <protection locked="0"/>
    </xf>
    <xf numFmtId="0" fontId="37" fillId="4" borderId="2" xfId="0" applyFont="1" applyFill="1" applyBorder="1" applyAlignment="1">
      <alignment horizontal="center"/>
    </xf>
    <xf numFmtId="0" fontId="37" fillId="4" borderId="4" xfId="0" applyFont="1" applyFill="1" applyBorder="1" applyAlignment="1">
      <alignment horizontal="center"/>
    </xf>
    <xf numFmtId="0" fontId="37" fillId="4" borderId="3" xfId="0" applyFont="1" applyFill="1" applyBorder="1" applyAlignment="1">
      <alignment horizontal="center"/>
    </xf>
    <xf numFmtId="0" fontId="23" fillId="0" borderId="1" xfId="0" applyFont="1" applyBorder="1" applyAlignment="1">
      <alignment horizontal="center" vertical="center"/>
    </xf>
    <xf numFmtId="0" fontId="23" fillId="0" borderId="1" xfId="0" applyFont="1" applyBorder="1" applyAlignment="1">
      <alignment horizontal="left" vertical="justify"/>
    </xf>
    <xf numFmtId="0" fontId="23" fillId="0" borderId="1" xfId="0" quotePrefix="1" applyFont="1" applyBorder="1" applyAlignment="1">
      <alignment horizontal="center" vertical="center"/>
    </xf>
    <xf numFmtId="0" fontId="6" fillId="4" borderId="2" xfId="0" applyFont="1" applyFill="1" applyBorder="1" applyAlignment="1">
      <alignment horizontal="center"/>
    </xf>
    <xf numFmtId="0" fontId="6" fillId="4" borderId="4" xfId="0" applyFont="1" applyFill="1" applyBorder="1" applyAlignment="1">
      <alignment horizontal="center"/>
    </xf>
    <xf numFmtId="0" fontId="6" fillId="4" borderId="3" xfId="0" applyFont="1" applyFill="1" applyBorder="1" applyAlignment="1">
      <alignment horizontal="center"/>
    </xf>
    <xf numFmtId="0" fontId="6" fillId="4" borderId="1" xfId="0" applyFont="1" applyFill="1" applyBorder="1" applyAlignment="1">
      <alignment horizontal="left"/>
    </xf>
    <xf numFmtId="0" fontId="23" fillId="0" borderId="1" xfId="0" applyFont="1" applyBorder="1" applyAlignment="1">
      <alignment horizontal="center"/>
    </xf>
  </cellXfs>
  <cellStyles count="14">
    <cellStyle name="Normal" xfId="0" builtinId="0"/>
    <cellStyle name="Normal 2" xfId="1"/>
    <cellStyle name="Normal 2 2" xfId="5"/>
    <cellStyle name="Normal 2 3" xfId="6"/>
    <cellStyle name="Normal 2 4" xfId="13"/>
    <cellStyle name="Normal 3" xfId="7"/>
    <cellStyle name="Normal 3 2" xfId="8"/>
    <cellStyle name="Normal 4" xfId="9"/>
    <cellStyle name="Normal_Memória_da_1ª_Medição" xfId="4"/>
    <cellStyle name="Porcentagem" xfId="3" builtinId="5"/>
    <cellStyle name="Porcentagem 2" xfId="10"/>
    <cellStyle name="Separador de milhares 2" xfId="11"/>
    <cellStyle name="Separador de milhares 3" xfId="12"/>
    <cellStyle name="Vírgula" xfId="2" builtinId="3"/>
  </cellStyles>
  <dxfs count="977">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53114</xdr:colOff>
      <xdr:row>0</xdr:row>
      <xdr:rowOff>31751</xdr:rowOff>
    </xdr:from>
    <xdr:to>
      <xdr:col>1</xdr:col>
      <xdr:colOff>477093</xdr:colOff>
      <xdr:row>4</xdr:row>
      <xdr:rowOff>61192</xdr:rowOff>
    </xdr:to>
    <xdr:pic>
      <xdr:nvPicPr>
        <xdr:cNvPr id="2" name="Picture 2" descr="BRAZA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srcRect t="8597"/>
        <a:stretch/>
      </xdr:blipFill>
      <xdr:spPr bwMode="auto">
        <a:xfrm>
          <a:off x="53114" y="31751"/>
          <a:ext cx="749561" cy="7775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34064</xdr:colOff>
      <xdr:row>1</xdr:row>
      <xdr:rowOff>0</xdr:rowOff>
    </xdr:from>
    <xdr:to>
      <xdr:col>1</xdr:col>
      <xdr:colOff>458043</xdr:colOff>
      <xdr:row>5</xdr:row>
      <xdr:rowOff>29442</xdr:rowOff>
    </xdr:to>
    <xdr:pic>
      <xdr:nvPicPr>
        <xdr:cNvPr id="2" name="Picture 2" descr="BRAZAO">
          <a:extLst>
            <a:ext uri="{FF2B5EF4-FFF2-40B4-BE49-F238E27FC236}">
              <a16:creationId xmlns:a16="http://schemas.microsoft.com/office/drawing/2014/main" id="{7520BD96-F988-43E0-B26F-31F9825E2DD8}"/>
            </a:ext>
          </a:extLst>
        </xdr:cNvPr>
        <xdr:cNvPicPr>
          <a:picLocks noChangeAspect="1" noChangeArrowheads="1"/>
        </xdr:cNvPicPr>
      </xdr:nvPicPr>
      <xdr:blipFill rotWithShape="1">
        <a:blip xmlns:r="http://schemas.openxmlformats.org/officeDocument/2006/relationships" r:embed="rId1" cstate="print"/>
        <a:srcRect t="8597"/>
        <a:stretch/>
      </xdr:blipFill>
      <xdr:spPr bwMode="auto">
        <a:xfrm>
          <a:off x="34064" y="184151"/>
          <a:ext cx="754179" cy="77874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548641</xdr:colOff>
      <xdr:row>0</xdr:row>
      <xdr:rowOff>116205</xdr:rowOff>
    </xdr:from>
    <xdr:to>
      <xdr:col>3</xdr:col>
      <xdr:colOff>819151</xdr:colOff>
      <xdr:row>4</xdr:row>
      <xdr:rowOff>37427</xdr:rowOff>
    </xdr:to>
    <xdr:pic>
      <xdr:nvPicPr>
        <xdr:cNvPr id="2" name="Picture 2" descr="BRAZAO">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srcRect t="8597"/>
        <a:stretch/>
      </xdr:blipFill>
      <xdr:spPr bwMode="auto">
        <a:xfrm>
          <a:off x="548641" y="116205"/>
          <a:ext cx="857250" cy="92706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74295</xdr:colOff>
      <xdr:row>0</xdr:row>
      <xdr:rowOff>116204</xdr:rowOff>
    </xdr:from>
    <xdr:to>
      <xdr:col>3</xdr:col>
      <xdr:colOff>501015</xdr:colOff>
      <xdr:row>6</xdr:row>
      <xdr:rowOff>83470</xdr:rowOff>
    </xdr:to>
    <xdr:pic>
      <xdr:nvPicPr>
        <xdr:cNvPr id="2" name="Picture 2" descr="BRAZAO">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srcRect t="8597"/>
        <a:stretch/>
      </xdr:blipFill>
      <xdr:spPr bwMode="auto">
        <a:xfrm>
          <a:off x="1360170" y="116204"/>
          <a:ext cx="769620" cy="82451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74295</xdr:colOff>
      <xdr:row>0</xdr:row>
      <xdr:rowOff>116204</xdr:rowOff>
    </xdr:from>
    <xdr:to>
      <xdr:col>3</xdr:col>
      <xdr:colOff>501015</xdr:colOff>
      <xdr:row>6</xdr:row>
      <xdr:rowOff>83470</xdr:rowOff>
    </xdr:to>
    <xdr:pic>
      <xdr:nvPicPr>
        <xdr:cNvPr id="2" name="Picture 2" descr="BRAZAO">
          <a:extLst>
            <a:ext uri="{FF2B5EF4-FFF2-40B4-BE49-F238E27FC236}">
              <a16:creationId xmlns:a16="http://schemas.microsoft.com/office/drawing/2014/main" id="{CB826477-836E-4988-A803-A36D583E87A5}"/>
            </a:ext>
          </a:extLst>
        </xdr:cNvPr>
        <xdr:cNvPicPr>
          <a:picLocks noChangeAspect="1" noChangeArrowheads="1"/>
        </xdr:cNvPicPr>
      </xdr:nvPicPr>
      <xdr:blipFill rotWithShape="1">
        <a:blip xmlns:r="http://schemas.openxmlformats.org/officeDocument/2006/relationships" r:embed="rId1" cstate="print"/>
        <a:srcRect t="8597"/>
        <a:stretch/>
      </xdr:blipFill>
      <xdr:spPr bwMode="auto">
        <a:xfrm>
          <a:off x="1354455" y="116204"/>
          <a:ext cx="769620" cy="81308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144780</xdr:colOff>
      <xdr:row>0</xdr:row>
      <xdr:rowOff>76200</xdr:rowOff>
    </xdr:from>
    <xdr:to>
      <xdr:col>0</xdr:col>
      <xdr:colOff>914400</xdr:colOff>
      <xdr:row>4</xdr:row>
      <xdr:rowOff>169196</xdr:rowOff>
    </xdr:to>
    <xdr:pic>
      <xdr:nvPicPr>
        <xdr:cNvPr id="2" name="Picture 2" descr="BRAZAO">
          <a:extLst>
            <a:ext uri="{FF2B5EF4-FFF2-40B4-BE49-F238E27FC236}">
              <a16:creationId xmlns:a16="http://schemas.microsoft.com/office/drawing/2014/main" id="{03B3614E-DB10-4B48-974A-0075E1E5F0E5}"/>
            </a:ext>
          </a:extLst>
        </xdr:cNvPr>
        <xdr:cNvPicPr>
          <a:picLocks noChangeAspect="1" noChangeArrowheads="1"/>
        </xdr:cNvPicPr>
      </xdr:nvPicPr>
      <xdr:blipFill rotWithShape="1">
        <a:blip xmlns:r="http://schemas.openxmlformats.org/officeDocument/2006/relationships" r:embed="rId1" cstate="print"/>
        <a:srcRect t="8597"/>
        <a:stretch/>
      </xdr:blipFill>
      <xdr:spPr bwMode="auto">
        <a:xfrm>
          <a:off x="144780" y="76200"/>
          <a:ext cx="769620" cy="82451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281940</xdr:colOff>
      <xdr:row>0</xdr:row>
      <xdr:rowOff>68580</xdr:rowOff>
    </xdr:from>
    <xdr:to>
      <xdr:col>1</xdr:col>
      <xdr:colOff>441960</xdr:colOff>
      <xdr:row>4</xdr:row>
      <xdr:rowOff>161576</xdr:rowOff>
    </xdr:to>
    <xdr:pic>
      <xdr:nvPicPr>
        <xdr:cNvPr id="2" name="Picture 2" descr="BRAZAO">
          <a:extLst>
            <a:ext uri="{FF2B5EF4-FFF2-40B4-BE49-F238E27FC236}">
              <a16:creationId xmlns:a16="http://schemas.microsoft.com/office/drawing/2014/main" id="{FE25E524-68C5-45B1-A924-05C43C42B1D2}"/>
            </a:ext>
          </a:extLst>
        </xdr:cNvPr>
        <xdr:cNvPicPr>
          <a:picLocks noChangeAspect="1" noChangeArrowheads="1"/>
        </xdr:cNvPicPr>
      </xdr:nvPicPr>
      <xdr:blipFill rotWithShape="1">
        <a:blip xmlns:r="http://schemas.openxmlformats.org/officeDocument/2006/relationships" r:embed="rId1" cstate="print"/>
        <a:srcRect t="8597"/>
        <a:stretch/>
      </xdr:blipFill>
      <xdr:spPr bwMode="auto">
        <a:xfrm>
          <a:off x="281940" y="68580"/>
          <a:ext cx="769620" cy="82451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STAS%20DE%20TRABALHO\ENGENHARIA\MEUS%20PROJETOS\PM%20CABO%20FRIO\CEMIT&#201;RIO\740%20GAVETAS\LICITA&#199;&#195;O%2013979\LICITA&#199;&#195;O%20GAVETAS%20LEI%2013979%20REV%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Plan2"/>
      <sheetName val="Plan3"/>
      <sheetName val="PLANILHA"/>
      <sheetName val="CRONOGRAMA"/>
      <sheetName val="BDI"/>
      <sheetName val="Catalogo EMOP"/>
      <sheetName val="2020-04"/>
      <sheetName val="2020-01"/>
    </sheetNames>
    <sheetDataSet>
      <sheetData sheetId="0"/>
      <sheetData sheetId="1"/>
      <sheetData sheetId="2"/>
      <sheetData sheetId="3">
        <row r="10">
          <cell r="C10">
            <v>1</v>
          </cell>
          <cell r="D10" t="str">
            <v/>
          </cell>
          <cell r="E10" t="str">
            <v/>
          </cell>
          <cell r="F10" t="str">
            <v>SERVIÇOS PRELIMINARES E ADMINISTRAÇÃO</v>
          </cell>
          <cell r="G10" t="str">
            <v/>
          </cell>
          <cell r="H10" t="str">
            <v/>
          </cell>
          <cell r="I10" t="str">
            <v/>
          </cell>
          <cell r="J10">
            <v>71757.98</v>
          </cell>
        </row>
        <row r="11">
          <cell r="C11" t="str">
            <v>1.1</v>
          </cell>
          <cell r="D11" t="str">
            <v>EMOP</v>
          </cell>
          <cell r="E11" t="str">
            <v>02.020.0002-0</v>
          </cell>
          <cell r="F11" t="str">
            <v>PLACA DE IDENTIFICACAO DE OBRA PUBLICA,TIPO BANNER/PLOTTER,CONSTITUIDA POR LONA E IMPRESSAO DIGITAL,INCLUSIVE SUPORTES DE MADEIRA.FORNECIMENTO E COLOCACAO</v>
          </cell>
          <cell r="G11" t="str">
            <v>M2</v>
          </cell>
          <cell r="H11">
            <v>6</v>
          </cell>
          <cell r="I11">
            <v>190.66</v>
          </cell>
          <cell r="J11">
            <v>1143.96</v>
          </cell>
        </row>
        <row r="12">
          <cell r="C12" t="str">
            <v>1.2</v>
          </cell>
          <cell r="D12" t="str">
            <v>EMOP</v>
          </cell>
          <cell r="E12" t="str">
            <v>01.005.0004-0</v>
          </cell>
          <cell r="F12" t="str">
            <v>PREPARO MANUAL DE TERRENO,COMPREENDENDO ACERTO,RASPAGEM EVENTUAL ATE 0.30M DE PROFUNDIDADE E AFASTAMENTO LATERAL DO MATERIAL EXCEDENTE,INCLUSIVE COMPACTACAO MANUAL</v>
          </cell>
          <cell r="G12" t="str">
            <v>M2</v>
          </cell>
          <cell r="H12">
            <v>1246.51</v>
          </cell>
          <cell r="I12">
            <v>16.16</v>
          </cell>
          <cell r="J12">
            <v>20143.599999999999</v>
          </cell>
        </row>
        <row r="13">
          <cell r="C13" t="str">
            <v>1.3</v>
          </cell>
          <cell r="D13" t="str">
            <v>EMOP</v>
          </cell>
          <cell r="E13" t="str">
            <v>05.006.0001-1</v>
          </cell>
          <cell r="F13" t="str">
            <v>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v>
          </cell>
          <cell r="G13" t="str">
            <v>M2XMES</v>
          </cell>
          <cell r="H13">
            <v>216</v>
          </cell>
          <cell r="I13">
            <v>6.06</v>
          </cell>
          <cell r="J13">
            <v>1308.96</v>
          </cell>
        </row>
        <row r="14">
          <cell r="C14" t="str">
            <v>1.4</v>
          </cell>
          <cell r="D14" t="str">
            <v>EMOP</v>
          </cell>
          <cell r="E14" t="str">
            <v>05.008.0001-0</v>
          </cell>
          <cell r="F14" t="str">
            <v>MONTAGEM E DESMONTAGEM DE ANDAIME COM ELEMENTOS TUBULARES,CONSIDERANDO-SE A AREA VERTICAL RECOBERTA</v>
          </cell>
          <cell r="G14" t="str">
            <v>M2</v>
          </cell>
          <cell r="H14">
            <v>216</v>
          </cell>
          <cell r="I14">
            <v>6.46</v>
          </cell>
          <cell r="J14">
            <v>1395.36</v>
          </cell>
        </row>
        <row r="15">
          <cell r="C15" t="str">
            <v>1.5</v>
          </cell>
          <cell r="D15" t="str">
            <v>EMOP</v>
          </cell>
          <cell r="E15" t="str">
            <v>05.005.0012-1</v>
          </cell>
          <cell r="F15" t="str">
            <v>PLATAFORMA OU PASSARELA DE MADEIRA DE 1ª,CONSIDERANDO-SE APROVEITAMENTO DA  MADEIRA 20 VEZES,EXCLUSIVE ANDAIME OU OUTROSUPORTE E MOVIMENTACAO(VIDE ITEM 05.008.0008)</v>
          </cell>
          <cell r="G15" t="str">
            <v>M2</v>
          </cell>
          <cell r="H15">
            <v>180</v>
          </cell>
          <cell r="I15">
            <v>3.03</v>
          </cell>
          <cell r="J15">
            <v>545.4</v>
          </cell>
        </row>
        <row r="16">
          <cell r="C16" t="str">
            <v>1.6</v>
          </cell>
          <cell r="D16" t="str">
            <v>EMOP</v>
          </cell>
          <cell r="E16" t="str">
            <v>20.104.0001-0</v>
          </cell>
          <cell r="F16" t="str">
            <v>SAIBRO,INCLUSIVE TRANSPORTE.FORNECIMENTO</v>
          </cell>
          <cell r="G16" t="str">
            <v>M3</v>
          </cell>
          <cell r="H16">
            <v>92.32</v>
          </cell>
          <cell r="I16">
            <v>53.45</v>
          </cell>
          <cell r="J16">
            <v>4934.5</v>
          </cell>
        </row>
        <row r="17">
          <cell r="C17" t="str">
            <v>1.7</v>
          </cell>
          <cell r="D17" t="str">
            <v>EMOP</v>
          </cell>
          <cell r="E17" t="str">
            <v>01.050.0616-0</v>
          </cell>
          <cell r="F17" t="str">
            <v>MAO-DE-OBRA DE ARQUITETO OU ENGENHEIRO SENIOR,PARA SERVICOSDE CONSULTORIA DE ENGENHARIA E ARQUITETURA,INCLUSIVE ENCARGOS SOCIAIS</v>
          </cell>
          <cell r="G17" t="str">
            <v>H</v>
          </cell>
          <cell r="H17">
            <v>132</v>
          </cell>
          <cell r="I17">
            <v>200.43</v>
          </cell>
          <cell r="J17">
            <v>26456.76</v>
          </cell>
        </row>
        <row r="18">
          <cell r="C18" t="str">
            <v>1.8</v>
          </cell>
          <cell r="D18" t="str">
            <v>EMOP</v>
          </cell>
          <cell r="E18" t="str">
            <v>05.105.0126-0</v>
          </cell>
          <cell r="F18" t="str">
            <v>MAO-DE-OBRA DE FEITOR (ENCARREGADO DE TURMA),INCLUSIVE ENCARGOS SOCIAIS</v>
          </cell>
          <cell r="G18" t="str">
            <v>MES</v>
          </cell>
          <cell r="H18">
            <v>3</v>
          </cell>
          <cell r="I18">
            <v>5276.48</v>
          </cell>
          <cell r="J18">
            <v>15829.44</v>
          </cell>
        </row>
        <row r="19">
          <cell r="C19">
            <v>2</v>
          </cell>
          <cell r="D19" t="str">
            <v/>
          </cell>
          <cell r="E19" t="str">
            <v/>
          </cell>
          <cell r="F19" t="str">
            <v>CONSTRUÇÃO DE GAVESTAS PARA SEPULTAMENTOS</v>
          </cell>
          <cell r="G19" t="str">
            <v/>
          </cell>
          <cell r="H19" t="str">
            <v/>
          </cell>
          <cell r="I19" t="str">
            <v/>
          </cell>
          <cell r="J19">
            <v>1072195.642</v>
          </cell>
        </row>
        <row r="20">
          <cell r="C20" t="str">
            <v>2.1</v>
          </cell>
          <cell r="D20" t="str">
            <v/>
          </cell>
          <cell r="E20" t="str">
            <v/>
          </cell>
          <cell r="F20" t="str">
            <v>Fundações</v>
          </cell>
          <cell r="G20" t="str">
            <v/>
          </cell>
          <cell r="H20" t="str">
            <v/>
          </cell>
          <cell r="I20" t="str">
            <v/>
          </cell>
          <cell r="J20">
            <v>122657.87999999999</v>
          </cell>
        </row>
        <row r="21">
          <cell r="C21" t="str">
            <v>2.1.1</v>
          </cell>
          <cell r="D21" t="str">
            <v>EMOP</v>
          </cell>
          <cell r="E21" t="str">
            <v>11.001.0020-1</v>
          </cell>
          <cell r="F21" t="str">
            <v>CONCRETO PARA CAMADAS PREPARATORIAS COM 180KG DE CIMENTO PORM3 DE CONCRETO,COMPREENDENDO APENAS O FORNECIMENTO DOS MATERIAIS,INCLUSIVE 5% DE PERDAS</v>
          </cell>
          <cell r="G21" t="str">
            <v>M3</v>
          </cell>
          <cell r="H21">
            <v>23.08</v>
          </cell>
          <cell r="I21">
            <v>169.44</v>
          </cell>
          <cell r="J21">
            <v>3910.67</v>
          </cell>
        </row>
        <row r="22">
          <cell r="C22" t="str">
            <v>2.1.2</v>
          </cell>
          <cell r="D22" t="str">
            <v>EMOP</v>
          </cell>
          <cell r="E22" t="str">
            <v>11.002.0010-0</v>
          </cell>
          <cell r="F22" t="str">
            <v>PREPARO MANUAL DE CONCRETO,INCLUSIVE TRANSPORTE HORIZONTAL COM CARRINHO DE MAO,ATE 20,00M</v>
          </cell>
          <cell r="G22" t="str">
            <v>M3</v>
          </cell>
          <cell r="H22">
            <v>23.08</v>
          </cell>
          <cell r="I22">
            <v>129.28</v>
          </cell>
          <cell r="J22">
            <v>2983.78</v>
          </cell>
        </row>
        <row r="23">
          <cell r="C23" t="str">
            <v>2.1.3</v>
          </cell>
          <cell r="D23" t="str">
            <v>EMOP</v>
          </cell>
          <cell r="E23" t="str">
            <v>11.013.0100-0</v>
          </cell>
          <cell r="F23" t="str">
            <v>CONCRETO ARMADO,FCK=20MPA,INCLUINDO MATERIAIS PARA 1,00M3 DECONCRETO(IMPORTADO DE USINA)ADENSADO E COLOCADO,12,00M2 DEAREA MOLDADA,FORMAS E ESCORAMENTO CONFORME ITENS 11.004.0022E 11.004.0035,80KG DE ACO CA-50,INCLUSIVE MAO-DE-OBRA PARACORTE,DOBRAGEM,MONTAGEM E COLOCACAO NAS FORMAS</v>
          </cell>
          <cell r="G23" t="str">
            <v>M3</v>
          </cell>
          <cell r="H23">
            <v>55.39</v>
          </cell>
          <cell r="I23">
            <v>2089.9699999999998</v>
          </cell>
          <cell r="J23">
            <v>115763.43</v>
          </cell>
        </row>
        <row r="24">
          <cell r="C24" t="str">
            <v>2.2</v>
          </cell>
          <cell r="D24" t="str">
            <v/>
          </cell>
          <cell r="E24"/>
          <cell r="F24" t="str">
            <v>Estrutura</v>
          </cell>
          <cell r="G24"/>
          <cell r="H24"/>
          <cell r="I24"/>
          <cell r="J24">
            <v>466259.49</v>
          </cell>
        </row>
        <row r="25">
          <cell r="C25" t="str">
            <v>2.2.1</v>
          </cell>
          <cell r="D25" t="str">
            <v>EMOP</v>
          </cell>
          <cell r="E25" t="str">
            <v>12.005.0010-0</v>
          </cell>
          <cell r="F25" t="str">
            <v>ALVENARIA DE BLOCOS DE CONCRETO 10X20X40CM,ASSENTES COM ARGAMASSA DE CIMENTO E AREIA,NO TRACO 1:8,EM PAREDES DE 0,10M DEESPESSURA,DE SUPERFICIE CORRIDA,ATE 3,00M DE ALTURA E MEDIDAPELA AREA REAL</v>
          </cell>
          <cell r="G25" t="str">
            <v>M2</v>
          </cell>
          <cell r="H25">
            <v>1526.66</v>
          </cell>
          <cell r="I25">
            <v>46.92</v>
          </cell>
          <cell r="J25">
            <v>71630.880000000005</v>
          </cell>
        </row>
        <row r="26">
          <cell r="C26" t="str">
            <v>2.2</v>
          </cell>
          <cell r="D26" t="str">
            <v/>
          </cell>
          <cell r="E26" t="str">
            <v/>
          </cell>
          <cell r="F26" t="str">
            <v>Estrutura</v>
          </cell>
          <cell r="G26" t="str">
            <v/>
          </cell>
          <cell r="H26" t="str">
            <v/>
          </cell>
          <cell r="I26" t="str">
            <v/>
          </cell>
          <cell r="J26" t="str">
            <v/>
          </cell>
        </row>
        <row r="27">
          <cell r="C27" t="str">
            <v>2.2</v>
          </cell>
          <cell r="D27" t="str">
            <v/>
          </cell>
          <cell r="E27" t="str">
            <v/>
          </cell>
          <cell r="F27" t="str">
            <v>Estrutura</v>
          </cell>
          <cell r="G27" t="str">
            <v/>
          </cell>
          <cell r="H27" t="str">
            <v/>
          </cell>
          <cell r="I27" t="str">
            <v/>
          </cell>
          <cell r="J27" t="str">
            <v/>
          </cell>
        </row>
        <row r="28">
          <cell r="C28" t="str">
            <v>2.2.2</v>
          </cell>
          <cell r="D28" t="str">
            <v>EMOP</v>
          </cell>
          <cell r="E28" t="str">
            <v>11.009.0014-1</v>
          </cell>
          <cell r="F28" t="str">
            <v>BARRA DE ACO CA-50,COM SALIENCIA OU MOSSA,COEFICIENTE DE CONFORMACAO SUPERFICIAL MINIMO (ADERENCIA) IGUAL A 1,5,DIAMETRODE 8 A 12,5MM,DESTINADA A ARMADURA DE CONCRETO ARMADO,10%DE PERDAS DE PONTAS E ARAME 18.FORNECIMENTO</v>
          </cell>
          <cell r="G28" t="str">
            <v>KG</v>
          </cell>
          <cell r="H28">
            <v>3353.28</v>
          </cell>
          <cell r="I28">
            <v>4.0599999999999996</v>
          </cell>
          <cell r="J28">
            <v>13614.31</v>
          </cell>
        </row>
        <row r="29">
          <cell r="C29" t="str">
            <v>2.2.3</v>
          </cell>
          <cell r="D29" t="str">
            <v>EMOP</v>
          </cell>
          <cell r="E29" t="str">
            <v>11.011.0030-1</v>
          </cell>
          <cell r="F29" t="str">
            <v>CORTE,DOBRAGEM,MONTAGEM E COLOCACAO DE FERRAGENS NAS FORMAS,ACO CA-50,EM BARRAS REDONDAS,COM DIAMETRO DE 8 A 12,5MM</v>
          </cell>
          <cell r="G29" t="str">
            <v>KG</v>
          </cell>
          <cell r="H29">
            <v>3353.28</v>
          </cell>
          <cell r="I29">
            <v>4.04</v>
          </cell>
          <cell r="J29">
            <v>13547.25</v>
          </cell>
        </row>
        <row r="30">
          <cell r="C30" t="str">
            <v>2.2.4</v>
          </cell>
          <cell r="D30" t="str">
            <v>EMOP</v>
          </cell>
          <cell r="E30" t="str">
            <v>11.003.0054-0</v>
          </cell>
          <cell r="F30" t="str">
            <v>PREENCHIMENTO COM CONCRETO DE 25MPA EM VAZIOS DE ALVENARIA DE BLOCOS DE CONCRETO 10X20X40CM,EM PAREDES DE 10CM,MEDIDO PELA AREA REAL,EXCLUSIVE ARMACAO E A ALVENARIA</v>
          </cell>
          <cell r="G30" t="str">
            <v>M2</v>
          </cell>
          <cell r="H30">
            <v>1526.66</v>
          </cell>
          <cell r="I30">
            <v>43.7</v>
          </cell>
          <cell r="J30">
            <v>66715.039999999994</v>
          </cell>
        </row>
        <row r="31">
          <cell r="C31" t="str">
            <v>2.2.5</v>
          </cell>
          <cell r="D31" t="str">
            <v>EMOP</v>
          </cell>
          <cell r="E31" t="str">
            <v>11.013.0070-1</v>
          </cell>
          <cell r="F31" t="str">
            <v>CONCRETO ARMADO,FCK=20MPA,INCLUINDO MATERIAIS PARA 1,00M3 DECONCRETO(IMPORTADO DE USINA)ADENSADO E COLOCADO,14,00M2 DEAREA MOLDADA,FORMAS E ESCORAMENTO CONFORME ITENS 11.004.0022E 11.004.0035,60KG DE ACO CA-50,INCLUSIVE MAO-DE-OBRA PARACORTE,DOBRAGEM,MONTAGEM E COLOCACAO NAS FORMAS</v>
          </cell>
          <cell r="G31" t="str">
            <v>M3</v>
          </cell>
          <cell r="H31">
            <v>147.72</v>
          </cell>
          <cell r="I31">
            <v>2035.96</v>
          </cell>
          <cell r="J31">
            <v>300752.01</v>
          </cell>
        </row>
        <row r="32">
          <cell r="C32" t="str">
            <v>2.3</v>
          </cell>
          <cell r="D32" t="str">
            <v/>
          </cell>
          <cell r="E32" t="str">
            <v/>
          </cell>
          <cell r="F32" t="str">
            <v>Revestimentos Das Lajes E Paredes Internas</v>
          </cell>
          <cell r="G32" t="str">
            <v/>
          </cell>
          <cell r="H32" t="str">
            <v/>
          </cell>
          <cell r="I32" t="str">
            <v/>
          </cell>
          <cell r="J32">
            <v>334821.33</v>
          </cell>
        </row>
        <row r="33">
          <cell r="C33" t="str">
            <v>2.3.1</v>
          </cell>
          <cell r="D33" t="str">
            <v>EMOP</v>
          </cell>
          <cell r="E33" t="str">
            <v>13.301.0120-1</v>
          </cell>
          <cell r="F33" t="str">
            <v>CONTRAPISO,BASE OU CAMADA REGULARIZADORA,EXECUTADA COM ARGAMASSA DE CIMNENTO E AREIA,NO TRACO 1:4,NA ESPESSURA DE 2,5CM</v>
          </cell>
          <cell r="G33" t="str">
            <v>M2</v>
          </cell>
          <cell r="H33">
            <v>4316.3599999999997</v>
          </cell>
          <cell r="I33">
            <v>25.87</v>
          </cell>
          <cell r="J33">
            <v>111664.23</v>
          </cell>
        </row>
        <row r="34">
          <cell r="C34" t="str">
            <v>2.4</v>
          </cell>
          <cell r="D34" t="str">
            <v/>
          </cell>
          <cell r="E34" t="str">
            <v/>
          </cell>
          <cell r="F34" t="str">
            <v>Revestimento Laje De Cobertura</v>
          </cell>
          <cell r="G34" t="str">
            <v/>
          </cell>
          <cell r="H34" t="str">
            <v/>
          </cell>
          <cell r="I34" t="str">
            <v/>
          </cell>
          <cell r="J34" t="str">
            <v/>
          </cell>
        </row>
        <row r="35">
          <cell r="C35" t="str">
            <v>2.4</v>
          </cell>
          <cell r="D35" t="str">
            <v/>
          </cell>
          <cell r="E35" t="str">
            <v/>
          </cell>
          <cell r="F35" t="str">
            <v>Revestimento Laje De Cobertura</v>
          </cell>
          <cell r="G35" t="str">
            <v/>
          </cell>
          <cell r="H35" t="str">
            <v/>
          </cell>
          <cell r="I35" t="str">
            <v/>
          </cell>
          <cell r="J35" t="str">
            <v/>
          </cell>
        </row>
        <row r="36">
          <cell r="C36" t="str">
            <v>2.3.2</v>
          </cell>
          <cell r="D36" t="str">
            <v>EMOP</v>
          </cell>
          <cell r="E36" t="str">
            <v>16.023.0004-0</v>
          </cell>
          <cell r="F36" t="str">
            <v>IMPERMEABILIZACAO AREA EXPOSTA,C/EMULSAO ACRILICA PURA (NAOESTIRENADA),C/TEOR DE SOLIDOS ACIMA 60% APLICADOS EM QUATROOU MAIS DEMAOS ATE ATINGIR O CONSUMO 2KG/M2 E REFORCO C/TELADE POLIESTER MALHA 2X2MM,SOBRE DUAS OU DEMAIS DEMAOS DE CIMENTO POLIMERICO,ATE ATINGIR CONSUMO 2,0KG/M2</v>
          </cell>
          <cell r="G36" t="str">
            <v>M2</v>
          </cell>
          <cell r="H36">
            <v>2492.54</v>
          </cell>
          <cell r="I36">
            <v>89.53</v>
          </cell>
          <cell r="J36">
            <v>223157.1</v>
          </cell>
        </row>
        <row r="37">
          <cell r="C37" t="str">
            <v>2.4</v>
          </cell>
          <cell r="D37" t="str">
            <v/>
          </cell>
          <cell r="E37" t="str">
            <v/>
          </cell>
          <cell r="F37" t="str">
            <v>Revestimento Laje De Cobertura</v>
          </cell>
          <cell r="G37" t="str">
            <v/>
          </cell>
          <cell r="H37" t="str">
            <v/>
          </cell>
          <cell r="I37" t="str">
            <v/>
          </cell>
          <cell r="J37" t="str">
            <v/>
          </cell>
        </row>
        <row r="38">
          <cell r="C38" t="str">
            <v>2.6</v>
          </cell>
          <cell r="D38" t="str">
            <v/>
          </cell>
          <cell r="E38" t="str">
            <v/>
          </cell>
          <cell r="F38" t="str">
            <v>Pintura Externa</v>
          </cell>
          <cell r="G38" t="str">
            <v/>
          </cell>
          <cell r="H38" t="str">
            <v/>
          </cell>
          <cell r="I38" t="str">
            <v/>
          </cell>
          <cell r="J38" t="str">
            <v/>
          </cell>
        </row>
        <row r="39">
          <cell r="C39" t="str">
            <v>2.6</v>
          </cell>
          <cell r="D39" t="str">
            <v/>
          </cell>
          <cell r="E39" t="str">
            <v/>
          </cell>
          <cell r="F39" t="str">
            <v>Pintura Externa</v>
          </cell>
          <cell r="G39" t="str">
            <v/>
          </cell>
          <cell r="H39" t="str">
            <v/>
          </cell>
          <cell r="I39" t="str">
            <v/>
          </cell>
          <cell r="J39" t="str">
            <v/>
          </cell>
        </row>
        <row r="40">
          <cell r="C40" t="str">
            <v>2.7</v>
          </cell>
          <cell r="D40" t="str">
            <v/>
          </cell>
          <cell r="E40" t="str">
            <v/>
          </cell>
          <cell r="F40" t="str">
            <v>Placas Pré-Moldadas Para Fechamento</v>
          </cell>
          <cell r="G40" t="str">
            <v/>
          </cell>
          <cell r="H40" t="str">
            <v/>
          </cell>
          <cell r="I40" t="str">
            <v/>
          </cell>
          <cell r="J40" t="str">
            <v/>
          </cell>
        </row>
        <row r="41">
          <cell r="C41" t="str">
            <v>2.4</v>
          </cell>
          <cell r="D41" t="str">
            <v/>
          </cell>
          <cell r="E41" t="str">
            <v/>
          </cell>
          <cell r="F41" t="str">
            <v>Revestimento Laje De Cobertura</v>
          </cell>
          <cell r="G41" t="str">
            <v/>
          </cell>
          <cell r="H41" t="str">
            <v/>
          </cell>
          <cell r="I41" t="str">
            <v/>
          </cell>
          <cell r="J41">
            <v>53273.240000000005</v>
          </cell>
        </row>
        <row r="42">
          <cell r="C42" t="str">
            <v>2.4.1</v>
          </cell>
          <cell r="D42" t="str">
            <v>EMOP</v>
          </cell>
          <cell r="E42" t="str">
            <v>13.301.0120-1</v>
          </cell>
          <cell r="F42" t="str">
            <v>CONTRAPISO,BASE OU CAMADA REGULARIZADORA,EXECUTADA COM ARGAMASSA DE CIMNENTO E AREIA,NO TRACO 1:4,NA ESPESSURA DE 2,5CM</v>
          </cell>
          <cell r="G42" t="str">
            <v>M2</v>
          </cell>
          <cell r="H42">
            <v>461.64</v>
          </cell>
          <cell r="I42">
            <v>25.87</v>
          </cell>
          <cell r="J42">
            <v>11942.62</v>
          </cell>
        </row>
        <row r="43">
          <cell r="C43" t="str">
            <v>2.4.2</v>
          </cell>
          <cell r="D43" t="str">
            <v>EMOP</v>
          </cell>
          <cell r="E43" t="str">
            <v>16.023.0004-0</v>
          </cell>
          <cell r="F43" t="str">
            <v>IMPERMEABILIZACAO AREA EXPOSTA,C/EMULSAO ACRILICA PURA (NAOESTIRENADA),C/TEOR DE SOLIDOS ACIMA 60% APLICADOS EM QUATROOU MAIS DEMAOS ATE ATINGIR O CONSUMO 2KG/M2 E REFORCO C/TELADE POLIESTER MALHA 2X2MM,SOBRE DUAS OU DEMAIS DEMAOS DE CIMENTO POLIMERICO,ATE ATINGIR CONSUMO 2,0KG/M2</v>
          </cell>
          <cell r="G43" t="str">
            <v>M2</v>
          </cell>
          <cell r="H43">
            <v>461.64</v>
          </cell>
          <cell r="I43">
            <v>89.53</v>
          </cell>
          <cell r="J43">
            <v>41330.620000000003</v>
          </cell>
        </row>
        <row r="44">
          <cell r="C44" t="str">
            <v>2.5</v>
          </cell>
          <cell r="D44" t="str">
            <v/>
          </cell>
          <cell r="E44" t="str">
            <v/>
          </cell>
          <cell r="F44" t="str">
            <v>Revestimento Paredes Externas</v>
          </cell>
          <cell r="G44" t="str">
            <v/>
          </cell>
          <cell r="H44" t="str">
            <v/>
          </cell>
          <cell r="I44" t="str">
            <v/>
          </cell>
          <cell r="J44">
            <v>11189.66</v>
          </cell>
        </row>
        <row r="45">
          <cell r="C45" t="str">
            <v>2.5.1</v>
          </cell>
          <cell r="D45" t="str">
            <v>EMOP</v>
          </cell>
          <cell r="E45" t="str">
            <v>13.001.0026-0</v>
          </cell>
          <cell r="F45" t="str">
            <v>EMBOCO COM ARGAMASSA DE CIMENTO E AREIA,NO TRACO 1:3 COM 2CMDE ESPESSURA,INCLUSIVE CHAPISCO DE CIMENTO E AREIA,NO TRACO1:3,COM 9MM DE ESPESSURA</v>
          </cell>
          <cell r="G45" t="str">
            <v>M2</v>
          </cell>
          <cell r="H45">
            <v>410.63</v>
          </cell>
          <cell r="I45">
            <v>27.25</v>
          </cell>
          <cell r="J45">
            <v>11189.66</v>
          </cell>
        </row>
        <row r="46">
          <cell r="C46" t="str">
            <v>2.8.2</v>
          </cell>
          <cell r="D46" t="str">
            <v>EMOP</v>
          </cell>
          <cell r="E46" t="str">
            <v>15.004.0212-0</v>
          </cell>
          <cell r="F46" t="str">
            <v>TUBO PARA VENTILACAO EM PVC DE 75MM,INCLUSIVE CONEXOES.FORNECIMENTO E ASSENTAMENTO</v>
          </cell>
          <cell r="G46" t="str">
            <v>M</v>
          </cell>
          <cell r="H46">
            <v>1750.2</v>
          </cell>
          <cell r="I46"/>
          <cell r="J46">
            <v>0</v>
          </cell>
        </row>
        <row r="47">
          <cell r="C47" t="str">
            <v>2.6</v>
          </cell>
          <cell r="D47" t="str">
            <v/>
          </cell>
          <cell r="E47" t="str">
            <v/>
          </cell>
          <cell r="F47" t="str">
            <v>Pintura Externa</v>
          </cell>
          <cell r="G47" t="str">
            <v/>
          </cell>
          <cell r="H47" t="str">
            <v/>
          </cell>
          <cell r="I47" t="str">
            <v/>
          </cell>
          <cell r="J47">
            <v>7786.87</v>
          </cell>
        </row>
        <row r="48">
          <cell r="C48" t="str">
            <v>2.6.1</v>
          </cell>
          <cell r="D48" t="str">
            <v>EMOP</v>
          </cell>
          <cell r="E48" t="str">
            <v>17.018.0080-0</v>
          </cell>
          <cell r="F48" t="str">
            <v>PINTURA COM TINTA LATEX,CLASSIFICACAO STANDARD (NBR 15079),PARA EXTERIOR,INCLUSIVE LIXAMENTOS,LIMPEZA,UMA DEMAO DE SELADOR ACRILICO E DUAS DEMAOS DE ACABAMENTO</v>
          </cell>
          <cell r="G48" t="str">
            <v>M2</v>
          </cell>
          <cell r="H48">
            <v>573.83000000000004</v>
          </cell>
          <cell r="I48">
            <v>13.57</v>
          </cell>
          <cell r="J48">
            <v>7786.87</v>
          </cell>
        </row>
        <row r="49">
          <cell r="C49" t="str">
            <v>2.9</v>
          </cell>
          <cell r="D49" t="str">
            <v/>
          </cell>
          <cell r="E49" t="str">
            <v/>
          </cell>
          <cell r="F49" t="str">
            <v>Juntas De Dilatação</v>
          </cell>
          <cell r="G49" t="str">
            <v/>
          </cell>
          <cell r="H49" t="str">
            <v/>
          </cell>
          <cell r="I49" t="str">
            <v/>
          </cell>
          <cell r="J49" t="str">
            <v/>
          </cell>
        </row>
        <row r="50">
          <cell r="C50">
            <v>3</v>
          </cell>
          <cell r="D50" t="str">
            <v/>
          </cell>
          <cell r="E50" t="str">
            <v/>
          </cell>
          <cell r="F50" t="str">
            <v>PAVIMENTAÇÃO</v>
          </cell>
          <cell r="G50" t="str">
            <v/>
          </cell>
          <cell r="H50" t="str">
            <v/>
          </cell>
          <cell r="I50" t="str">
            <v/>
          </cell>
          <cell r="J50"/>
        </row>
        <row r="51">
          <cell r="C51" t="str">
            <v>2.7</v>
          </cell>
          <cell r="D51" t="str">
            <v/>
          </cell>
          <cell r="E51" t="str">
            <v/>
          </cell>
          <cell r="F51" t="str">
            <v>Placas Pré-Moldadas Para Fechamento</v>
          </cell>
          <cell r="G51" t="str">
            <v/>
          </cell>
          <cell r="H51" t="str">
            <v/>
          </cell>
          <cell r="I51" t="str">
            <v/>
          </cell>
          <cell r="J51">
            <v>23386.851999999999</v>
          </cell>
        </row>
        <row r="52">
          <cell r="C52" t="str">
            <v>2.7.1</v>
          </cell>
          <cell r="D52" t="str">
            <v>EMOP</v>
          </cell>
          <cell r="E52" t="str">
            <v>11.003.0002-0</v>
          </cell>
          <cell r="F52" t="str">
            <v>CONCRETO DOSADO RACIONALMENTE PARA UMA RESISTENCIA CARACTERISTICA A COMPRESSAO DE 15MPA,INCLUSIVE MATERIAIS,TRANSPORTE,PREPARO COM BETONEIRA,LANCAMENTO E ADENSAMENTO</v>
          </cell>
          <cell r="G52" t="str">
            <v>M3</v>
          </cell>
          <cell r="H52">
            <v>14.2</v>
          </cell>
          <cell r="I52">
            <v>400.46</v>
          </cell>
          <cell r="J52">
            <v>5686.53</v>
          </cell>
        </row>
        <row r="53">
          <cell r="C53" t="str">
            <v>2.7.2</v>
          </cell>
          <cell r="D53" t="str">
            <v>EMOP</v>
          </cell>
          <cell r="E53" t="str">
            <v>11.009.0011-0</v>
          </cell>
          <cell r="F53" t="str">
            <v>FIO DE ACO CA-60,REDONDO,COM SALIENCIA OU MOSSA,COEFICIENTEDE CONFORMACAO SUPERFICIAL MINIMO(ADERENCIA)IGUAL A 1,5,DIAMETRO ENTRE 4,2 A 5MM,DESTINADO A ARMADURA DE PECAS DE CONCRETO ARMADO,10% DE PERDAS DE PONTAS E ARAME 18.FORNECIMENTO</v>
          </cell>
          <cell r="G53" t="str">
            <v>KG</v>
          </cell>
          <cell r="H53">
            <v>852.48</v>
          </cell>
          <cell r="I53">
            <v>4.3</v>
          </cell>
          <cell r="J53">
            <v>3665.66</v>
          </cell>
        </row>
        <row r="54">
          <cell r="C54" t="str">
            <v>2.7.3</v>
          </cell>
          <cell r="D54" t="str">
            <v>EMOP</v>
          </cell>
          <cell r="E54" t="str">
            <v>11.011.0027-0</v>
          </cell>
          <cell r="F54" t="str">
            <v>CORTE,DOBRAGEM,MONTAGEM E COLOCACAO DE FERRAGENS NAS FORMAS,ACO CA-60,EM FIO REDONDO,COM DIAMETRO DE 4,2 A 5MM</v>
          </cell>
          <cell r="G54" t="str">
            <v>KG</v>
          </cell>
          <cell r="H54">
            <v>852.48</v>
          </cell>
          <cell r="I54">
            <v>4.2300000000000004</v>
          </cell>
          <cell r="J54">
            <v>3605.99</v>
          </cell>
        </row>
        <row r="55">
          <cell r="C55" t="str">
            <v>2.7.4</v>
          </cell>
          <cell r="D55" t="str">
            <v>EMOP</v>
          </cell>
          <cell r="E55" t="str">
            <v>11.004.0001-1</v>
          </cell>
          <cell r="F55" t="str">
            <v>FORMAS ESPECIAIS DE MADEIRA PARA PECAS DE CONCRETO PRE-MOLDADO,SERVINDO 20 VEZES,TABUAS DE MADEIRA DE 3ª,COM 4CM DE ESPESSURA,MOLDAGEM E DESMOLDAGEM</v>
          </cell>
          <cell r="G55" t="str">
            <v>M2</v>
          </cell>
          <cell r="H55">
            <v>355.2</v>
          </cell>
          <cell r="I55">
            <v>29.36</v>
          </cell>
          <cell r="J55">
            <v>10428.671999999999</v>
          </cell>
        </row>
        <row r="56">
          <cell r="C56" t="str">
            <v>2.8</v>
          </cell>
          <cell r="D56" t="str">
            <v/>
          </cell>
          <cell r="E56" t="str">
            <v/>
          </cell>
          <cell r="F56" t="str">
            <v>Sistema De Tratamento De Efluentes Gososos</v>
          </cell>
          <cell r="G56" t="str">
            <v/>
          </cell>
          <cell r="H56" t="str">
            <v/>
          </cell>
          <cell r="I56" t="str">
            <v/>
          </cell>
          <cell r="J56">
            <v>52820.319999999992</v>
          </cell>
        </row>
        <row r="57">
          <cell r="C57" t="str">
            <v>2.8.1</v>
          </cell>
          <cell r="D57" t="str">
            <v>EMOP</v>
          </cell>
          <cell r="E57" t="str">
            <v>18.034.0160-0</v>
          </cell>
          <cell r="F57" t="str">
            <v>FILTRO DE CARVAO ATIVADO,PARA SISTEMA DE EXAUSTAO,NAS DIMENSOES 60X60CM,ATE 2000M3/H.FORNECIMENTO</v>
          </cell>
          <cell r="G57" t="str">
            <v>UN</v>
          </cell>
          <cell r="H57">
            <v>19</v>
          </cell>
          <cell r="I57">
            <v>960.73</v>
          </cell>
          <cell r="J57">
            <v>18253.87</v>
          </cell>
        </row>
        <row r="58">
          <cell r="C58" t="str">
            <v>2.8.2</v>
          </cell>
          <cell r="D58" t="str">
            <v>EMOP</v>
          </cell>
          <cell r="E58" t="str">
            <v>15.004.0212-0</v>
          </cell>
          <cell r="F58" t="str">
            <v>TUBO PARA VENTILACAO EM PVC DE 75MM,INCLUSIVE CONEXOES.FORNECIMENTO E ASSENTAMENTO</v>
          </cell>
          <cell r="G58" t="str">
            <v>M</v>
          </cell>
          <cell r="H58">
            <v>1750.2</v>
          </cell>
          <cell r="I58">
            <v>19.75</v>
          </cell>
          <cell r="J58">
            <v>34566.449999999997</v>
          </cell>
        </row>
        <row r="59">
          <cell r="C59">
            <v>3</v>
          </cell>
          <cell r="D59" t="str">
            <v/>
          </cell>
          <cell r="E59" t="str">
            <v/>
          </cell>
          <cell r="F59" t="str">
            <v>PAVIMENTAÇÃO</v>
          </cell>
          <cell r="G59" t="str">
            <v/>
          </cell>
          <cell r="H59" t="str">
            <v/>
          </cell>
          <cell r="I59" t="str">
            <v/>
          </cell>
          <cell r="J59">
            <v>77859.67</v>
          </cell>
        </row>
        <row r="60">
          <cell r="C60" t="str">
            <v>3.1</v>
          </cell>
          <cell r="D60" t="str">
            <v>EMOP</v>
          </cell>
          <cell r="E60" t="str">
            <v>08.021.0001-0</v>
          </cell>
          <cell r="F60" t="str">
            <v>REGULARIZACAO DE SUBLEITO,DE ACORDO COM AS "INSTRUCOES PARAEXECUCAO",DO DER-RJ.O CUSTO INDENIZA AS OPERACOES DE EXECUCAO E TRANSPORTE DE AGUA E SE APLICA A AREA EFETIVAMENTE REGULARIZADA,EXCLUSIVE TRANSPORTE E ESCAVACAO DE CORRETIVOS</v>
          </cell>
          <cell r="G60" t="str">
            <v>M2</v>
          </cell>
          <cell r="H60">
            <v>858.59</v>
          </cell>
          <cell r="I60">
            <v>1.1000000000000001</v>
          </cell>
          <cell r="J60">
            <v>944.44</v>
          </cell>
        </row>
        <row r="61">
          <cell r="C61" t="str">
            <v>3.2</v>
          </cell>
          <cell r="D61" t="str">
            <v>EMOP</v>
          </cell>
          <cell r="E61" t="str">
            <v>08.021.0002-0</v>
          </cell>
          <cell r="F61" t="str">
            <v>REFORCO DE SUBLEITO,DE ACORDO COM AS "INSTRUCOES PARA EXECUCAO",DO DER-RJ,EXCLUSIVE ESCAVACAO,CARGA,TRANPORTE E FORNECIMENTO DOS MATERIAIS</v>
          </cell>
          <cell r="G61" t="str">
            <v>M3</v>
          </cell>
          <cell r="H61">
            <v>85.85</v>
          </cell>
          <cell r="I61">
            <v>4.62</v>
          </cell>
          <cell r="J61">
            <v>396.62</v>
          </cell>
        </row>
        <row r="62">
          <cell r="C62" t="str">
            <v>3.3</v>
          </cell>
          <cell r="D62" t="str">
            <v>EMOP</v>
          </cell>
          <cell r="E62" t="str">
            <v>08.027.0037-0</v>
          </cell>
          <cell r="F62" t="str">
            <v>MEIO-FIO RETO DE CONCRETO SIMPLES FCK=15MPA,PRE-MOLDADO,TIPODER-RJ,MEDINDO 0,15M NA BASE E COM ALTURA DE 0,45M,REJUNTAMENTO COM ARGAMASSA DE CIMENTO E AREIA,NO TRACO 1:3,5,COM FORNECIMENTO DE TODOS OS MATERIAIS,ESCAVACAO E REATERRO</v>
          </cell>
          <cell r="G62" t="str">
            <v>M</v>
          </cell>
          <cell r="H62">
            <v>206.39</v>
          </cell>
          <cell r="I62">
            <v>85.91</v>
          </cell>
          <cell r="J62">
            <v>17730.96</v>
          </cell>
        </row>
        <row r="63">
          <cell r="C63" t="str">
            <v>3.4</v>
          </cell>
          <cell r="D63" t="str">
            <v>EMOP</v>
          </cell>
          <cell r="E63" t="str">
            <v>08.020.0008-0</v>
          </cell>
          <cell r="F63" t="str">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ell>
          <cell r="G63" t="str">
            <v>M2</v>
          </cell>
          <cell r="H63">
            <v>858.59</v>
          </cell>
          <cell r="I63">
            <v>68.47</v>
          </cell>
          <cell r="J63">
            <v>58787.65</v>
          </cell>
        </row>
        <row r="64">
          <cell r="C64">
            <v>4</v>
          </cell>
          <cell r="D64" t="str">
            <v/>
          </cell>
          <cell r="E64" t="str">
            <v/>
          </cell>
          <cell r="F64" t="str">
            <v>ESQUADRIA DE FERRO</v>
          </cell>
          <cell r="G64" t="str">
            <v/>
          </cell>
          <cell r="H64" t="str">
            <v/>
          </cell>
          <cell r="I64" t="str">
            <v/>
          </cell>
          <cell r="J64">
            <v>13410</v>
          </cell>
        </row>
        <row r="65">
          <cell r="C65" t="str">
            <v>4.1</v>
          </cell>
          <cell r="D65" t="str">
            <v>EMOP</v>
          </cell>
          <cell r="E65" t="str">
            <v>17.017.0300-1</v>
          </cell>
          <cell r="F65" t="str">
            <v>PORTAO DE CHAPA DE FERRO GALVANIZADO,COM ESPESSURA DE 0,5MM,COM ALTURA ENTRE 2M E 3M E AREA TOTAL DE 6M2 A 9M2,EXCLUSIVEFECHADURA.FORNECIMENTO E COLOCACAO</v>
          </cell>
          <cell r="G65" t="str">
            <v>M2</v>
          </cell>
          <cell r="H65">
            <v>12</v>
          </cell>
          <cell r="I65">
            <v>1084.8599999999999</v>
          </cell>
          <cell r="J65">
            <v>13018.32</v>
          </cell>
        </row>
        <row r="66">
          <cell r="C66" t="str">
            <v>4.2</v>
          </cell>
          <cell r="D66" t="str">
            <v>EMOP</v>
          </cell>
          <cell r="E66" t="str">
            <v>17.017.0300-1</v>
          </cell>
          <cell r="F66" t="str">
            <v>PINTURA INTERNA OU EXTERNA SOBRE FERRO COM TINTA A OLEO BRILHANTE,INCLUSIVE LIXAMENTO,LIMPEZA,UMA DEMAO DE TINTA ANTIOXIDO E DUAS DEMAOS DE ACABAMENTO</v>
          </cell>
          <cell r="G66" t="str">
            <v>M2</v>
          </cell>
          <cell r="H66">
            <v>24</v>
          </cell>
          <cell r="I66">
            <v>16.32</v>
          </cell>
          <cell r="J66">
            <v>391.68</v>
          </cell>
        </row>
        <row r="67">
          <cell r="C67">
            <v>5</v>
          </cell>
          <cell r="D67"/>
          <cell r="E67"/>
          <cell r="F67" t="str">
            <v>LIMPEZA FINAL</v>
          </cell>
          <cell r="G67"/>
          <cell r="H67"/>
          <cell r="I67"/>
          <cell r="J67">
            <v>3439.7999999999997</v>
          </cell>
        </row>
        <row r="68">
          <cell r="C68" t="str">
            <v>5.1</v>
          </cell>
          <cell r="D68" t="str">
            <v>EMOP</v>
          </cell>
          <cell r="E68" t="str">
            <v>04.014.0095-0</v>
          </cell>
          <cell r="F68" t="str">
            <v>LOCACAO DE CACAMBA DE ACO TIPO CONTAINER COM 5M3 DE CAPACIDADE,PARA RETIRADA DE ENTULHO DE OBRA,INCLUSIVE CARREGAMENTO,TRANSPORTE E DESCARREGAMENTO,EXCLUSIVE TAXA PARA DESCARGA EMLOCAIS AUTORIZADOS E/OU LICENCIADOS (VIDE ITEM 04.014.0110)</v>
          </cell>
          <cell r="G68" t="str">
            <v>UN</v>
          </cell>
          <cell r="H68">
            <v>15</v>
          </cell>
          <cell r="I68">
            <v>229.32</v>
          </cell>
          <cell r="J68">
            <v>3439.7999999999997</v>
          </cell>
        </row>
        <row r="69">
          <cell r="C69"/>
          <cell r="D69"/>
          <cell r="E69"/>
          <cell r="F69"/>
          <cell r="G69"/>
          <cell r="H69"/>
          <cell r="I69"/>
          <cell r="J69"/>
        </row>
        <row r="70">
          <cell r="C70"/>
          <cell r="D70"/>
          <cell r="E70"/>
          <cell r="F70"/>
          <cell r="G70"/>
          <cell r="H70"/>
          <cell r="I70"/>
          <cell r="J70"/>
        </row>
        <row r="71">
          <cell r="C71"/>
          <cell r="D71"/>
          <cell r="E71"/>
          <cell r="F71"/>
          <cell r="G71"/>
          <cell r="H71"/>
          <cell r="I71"/>
          <cell r="J71"/>
        </row>
        <row r="72">
          <cell r="C72"/>
          <cell r="D72"/>
          <cell r="E72"/>
          <cell r="F72"/>
          <cell r="G72"/>
          <cell r="H72"/>
          <cell r="I72"/>
          <cell r="J72"/>
        </row>
        <row r="73">
          <cell r="C73"/>
          <cell r="D73"/>
          <cell r="E73"/>
          <cell r="F73"/>
          <cell r="G73"/>
          <cell r="H73"/>
          <cell r="I73"/>
          <cell r="J73"/>
        </row>
        <row r="74">
          <cell r="C74"/>
          <cell r="D74"/>
          <cell r="E74"/>
          <cell r="F74"/>
          <cell r="G74"/>
          <cell r="H74"/>
          <cell r="I74"/>
          <cell r="J74"/>
        </row>
        <row r="75">
          <cell r="C75"/>
          <cell r="D75"/>
          <cell r="E75"/>
          <cell r="F75"/>
          <cell r="G75"/>
          <cell r="H75"/>
          <cell r="I75"/>
          <cell r="J75"/>
        </row>
        <row r="76">
          <cell r="C76"/>
          <cell r="D76"/>
          <cell r="E76"/>
          <cell r="F76"/>
          <cell r="G76"/>
          <cell r="H76"/>
          <cell r="I76"/>
          <cell r="J76"/>
        </row>
        <row r="77">
          <cell r="C77"/>
          <cell r="D77"/>
          <cell r="E77"/>
          <cell r="F77"/>
          <cell r="G77"/>
          <cell r="H77"/>
          <cell r="I77"/>
          <cell r="J77"/>
        </row>
        <row r="78">
          <cell r="C78"/>
          <cell r="D78"/>
          <cell r="E78"/>
          <cell r="F78"/>
          <cell r="G78"/>
          <cell r="H78"/>
          <cell r="I78"/>
          <cell r="J78"/>
        </row>
        <row r="79">
          <cell r="C79"/>
          <cell r="D79"/>
          <cell r="E79"/>
          <cell r="F79"/>
          <cell r="G79"/>
          <cell r="H79"/>
          <cell r="I79"/>
          <cell r="J79"/>
        </row>
        <row r="80">
          <cell r="C80"/>
          <cell r="D80"/>
          <cell r="E80"/>
          <cell r="F80"/>
          <cell r="G80"/>
          <cell r="H80"/>
          <cell r="I80"/>
          <cell r="J80"/>
        </row>
        <row r="81">
          <cell r="C81"/>
          <cell r="D81"/>
          <cell r="E81"/>
          <cell r="F81"/>
          <cell r="G81"/>
          <cell r="H81"/>
          <cell r="I81"/>
          <cell r="J81"/>
        </row>
        <row r="82">
          <cell r="C82"/>
          <cell r="D82"/>
          <cell r="E82"/>
          <cell r="F82"/>
          <cell r="G82"/>
          <cell r="H82"/>
          <cell r="I82"/>
          <cell r="J82"/>
        </row>
        <row r="83">
          <cell r="C83"/>
          <cell r="D83"/>
          <cell r="E83"/>
          <cell r="F83"/>
          <cell r="G83"/>
          <cell r="H83"/>
          <cell r="I83"/>
          <cell r="J83"/>
        </row>
        <row r="84">
          <cell r="C84"/>
          <cell r="D84"/>
          <cell r="E84"/>
          <cell r="F84"/>
          <cell r="G84"/>
          <cell r="H84"/>
          <cell r="I84"/>
          <cell r="J84"/>
        </row>
        <row r="85">
          <cell r="C85"/>
          <cell r="D85"/>
          <cell r="E85"/>
          <cell r="F85"/>
          <cell r="G85"/>
          <cell r="H85"/>
          <cell r="I85"/>
          <cell r="J85"/>
        </row>
        <row r="86">
          <cell r="C86"/>
          <cell r="D86"/>
          <cell r="E86"/>
          <cell r="F86"/>
          <cell r="G86"/>
          <cell r="H86"/>
          <cell r="I86"/>
          <cell r="J86"/>
        </row>
        <row r="87">
          <cell r="C87"/>
          <cell r="D87"/>
          <cell r="E87"/>
          <cell r="F87"/>
          <cell r="G87"/>
          <cell r="H87"/>
          <cell r="I87"/>
          <cell r="J87"/>
        </row>
        <row r="88">
          <cell r="C88"/>
          <cell r="D88"/>
          <cell r="E88"/>
          <cell r="F88"/>
          <cell r="G88"/>
          <cell r="H88"/>
          <cell r="I88"/>
          <cell r="J88"/>
        </row>
        <row r="89">
          <cell r="C89"/>
          <cell r="D89"/>
          <cell r="E89"/>
          <cell r="F89"/>
          <cell r="G89"/>
          <cell r="H89"/>
          <cell r="I89"/>
          <cell r="J89"/>
        </row>
        <row r="90">
          <cell r="C90"/>
          <cell r="D90"/>
          <cell r="E90"/>
          <cell r="F90"/>
          <cell r="G90"/>
          <cell r="H90"/>
          <cell r="I90"/>
          <cell r="J90"/>
        </row>
        <row r="91">
          <cell r="C91"/>
          <cell r="D91"/>
          <cell r="E91"/>
          <cell r="F91"/>
          <cell r="G91"/>
          <cell r="H91"/>
          <cell r="I91"/>
          <cell r="J91"/>
        </row>
        <row r="92">
          <cell r="C92"/>
          <cell r="D92"/>
          <cell r="E92"/>
          <cell r="F92"/>
          <cell r="G92"/>
          <cell r="H92"/>
          <cell r="I92"/>
          <cell r="J92"/>
        </row>
        <row r="93">
          <cell r="C93"/>
          <cell r="D93"/>
          <cell r="E93"/>
          <cell r="F93"/>
          <cell r="G93"/>
          <cell r="H93"/>
          <cell r="I93"/>
          <cell r="J93"/>
        </row>
        <row r="94">
          <cell r="C94"/>
          <cell r="D94"/>
          <cell r="E94"/>
          <cell r="F94"/>
          <cell r="G94"/>
          <cell r="H94"/>
          <cell r="I94"/>
          <cell r="J94"/>
        </row>
        <row r="95">
          <cell r="C95"/>
          <cell r="D95"/>
          <cell r="E95"/>
          <cell r="F95"/>
          <cell r="G95"/>
          <cell r="H95"/>
          <cell r="I95"/>
          <cell r="J95"/>
        </row>
        <row r="96">
          <cell r="C96"/>
          <cell r="D96"/>
          <cell r="E96"/>
          <cell r="F96"/>
          <cell r="G96"/>
          <cell r="H96"/>
          <cell r="I96"/>
          <cell r="J96"/>
        </row>
        <row r="97">
          <cell r="C97"/>
          <cell r="D97"/>
          <cell r="E97"/>
          <cell r="F97"/>
          <cell r="G97"/>
          <cell r="H97"/>
          <cell r="I97"/>
          <cell r="J97"/>
        </row>
        <row r="98">
          <cell r="C98"/>
          <cell r="D98"/>
          <cell r="E98"/>
          <cell r="F98"/>
          <cell r="G98"/>
          <cell r="H98"/>
          <cell r="I98"/>
          <cell r="J98"/>
        </row>
        <row r="99">
          <cell r="C99"/>
          <cell r="D99"/>
          <cell r="E99"/>
          <cell r="F99"/>
          <cell r="G99"/>
          <cell r="H99"/>
          <cell r="I99"/>
          <cell r="J99"/>
        </row>
        <row r="100">
          <cell r="C100"/>
          <cell r="D100"/>
          <cell r="E100"/>
          <cell r="F100"/>
          <cell r="G100"/>
          <cell r="H100"/>
          <cell r="I100"/>
          <cell r="J100"/>
        </row>
        <row r="101">
          <cell r="C101"/>
          <cell r="D101"/>
          <cell r="E101"/>
          <cell r="F101"/>
          <cell r="G101"/>
          <cell r="H101"/>
          <cell r="I101"/>
          <cell r="J101"/>
        </row>
        <row r="102">
          <cell r="C102"/>
          <cell r="D102"/>
          <cell r="E102"/>
          <cell r="F102"/>
          <cell r="G102"/>
          <cell r="H102"/>
          <cell r="I102"/>
          <cell r="J102"/>
        </row>
        <row r="103">
          <cell r="C103"/>
          <cell r="D103"/>
          <cell r="E103"/>
          <cell r="F103"/>
          <cell r="G103"/>
          <cell r="H103"/>
          <cell r="I103"/>
          <cell r="J103"/>
        </row>
        <row r="104">
          <cell r="C104"/>
          <cell r="D104"/>
          <cell r="E104"/>
          <cell r="F104"/>
          <cell r="G104"/>
          <cell r="H104"/>
          <cell r="I104"/>
          <cell r="J104"/>
        </row>
        <row r="105">
          <cell r="C105"/>
          <cell r="D105"/>
          <cell r="E105"/>
          <cell r="F105"/>
          <cell r="G105"/>
          <cell r="H105"/>
          <cell r="I105"/>
          <cell r="J105"/>
        </row>
        <row r="106">
          <cell r="C106"/>
          <cell r="D106"/>
          <cell r="E106"/>
          <cell r="F106"/>
          <cell r="G106"/>
          <cell r="H106"/>
          <cell r="I106"/>
          <cell r="J106"/>
        </row>
        <row r="107">
          <cell r="C107"/>
          <cell r="D107"/>
          <cell r="E107"/>
          <cell r="F107"/>
          <cell r="G107"/>
          <cell r="H107"/>
          <cell r="I107"/>
          <cell r="J107"/>
        </row>
        <row r="108">
          <cell r="C108"/>
          <cell r="D108"/>
          <cell r="E108"/>
          <cell r="F108"/>
          <cell r="G108"/>
          <cell r="H108"/>
          <cell r="I108"/>
          <cell r="J108"/>
        </row>
        <row r="109">
          <cell r="C109"/>
          <cell r="D109"/>
          <cell r="E109"/>
          <cell r="F109"/>
          <cell r="G109"/>
          <cell r="H109"/>
          <cell r="I109"/>
          <cell r="J109"/>
        </row>
        <row r="110">
          <cell r="C110"/>
          <cell r="D110"/>
          <cell r="E110"/>
          <cell r="F110"/>
          <cell r="G110"/>
          <cell r="H110"/>
          <cell r="I110"/>
          <cell r="J110"/>
        </row>
        <row r="111">
          <cell r="C111"/>
          <cell r="D111"/>
          <cell r="E111"/>
          <cell r="F111"/>
          <cell r="G111"/>
          <cell r="H111"/>
          <cell r="I111"/>
          <cell r="J111"/>
        </row>
        <row r="112">
          <cell r="C112" t="str">
            <v xml:space="preserve"> SEMOSP - Setor de Engenharia</v>
          </cell>
          <cell r="D112"/>
          <cell r="E112"/>
          <cell r="F112"/>
          <cell r="G112" t="str">
            <v>SUBTOTAL (R$)</v>
          </cell>
          <cell r="H112"/>
          <cell r="I112">
            <v>1238663.0919999999</v>
          </cell>
          <cell r="J112"/>
        </row>
      </sheetData>
      <sheetData sheetId="4"/>
      <sheetData sheetId="5">
        <row r="42">
          <cell r="J42">
            <v>0.23380000000000001</v>
          </cell>
        </row>
      </sheetData>
      <sheetData sheetId="6"/>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12"/>
  <sheetViews>
    <sheetView showGridLines="0" view="pageBreakPreview" topLeftCell="A10" zoomScale="110" zoomScaleNormal="110" zoomScaleSheetLayoutView="110" workbookViewId="0">
      <selection activeCell="H376" sqref="H376:H377"/>
    </sheetView>
  </sheetViews>
  <sheetFormatPr defaultRowHeight="15"/>
  <cols>
    <col min="1" max="1" width="4.7109375" style="2" customWidth="1"/>
    <col min="2" max="2" width="7.42578125" style="2" customWidth="1"/>
    <col min="3" max="3" width="10.85546875" style="5" customWidth="1"/>
    <col min="4" max="4" width="60.7109375" style="2" customWidth="1"/>
    <col min="5" max="5" width="6.140625" style="5" customWidth="1"/>
    <col min="6" max="6" width="9.7109375" style="5" bestFit="1" customWidth="1"/>
    <col min="7" max="7" width="7.7109375" style="133" customWidth="1"/>
    <col min="8" max="8" width="7.7109375" style="2" customWidth="1"/>
    <col min="9" max="9" width="12.5703125" style="2" bestFit="1" customWidth="1"/>
    <col min="10" max="10" width="29.7109375" style="1" customWidth="1"/>
    <col min="11" max="11" width="0" style="71" hidden="1" customWidth="1"/>
    <col min="12" max="12" width="0" style="70" hidden="1" customWidth="1"/>
    <col min="13" max="13" width="11.5703125" bestFit="1" customWidth="1"/>
  </cols>
  <sheetData>
    <row r="1" spans="1:14">
      <c r="C1" s="228" t="s">
        <v>1165</v>
      </c>
      <c r="D1" s="75" t="s">
        <v>1255</v>
      </c>
      <c r="E1" s="4"/>
    </row>
    <row r="2" spans="1:14">
      <c r="C2" s="229"/>
      <c r="D2" s="76" t="s">
        <v>1256</v>
      </c>
      <c r="E2" s="227" t="s">
        <v>995</v>
      </c>
      <c r="F2" s="227"/>
    </row>
    <row r="3" spans="1:14" ht="15.75" thickBot="1">
      <c r="C3" s="77" t="s">
        <v>1166</v>
      </c>
      <c r="D3" s="29" t="str">
        <f>'BDI DESON'!B9</f>
        <v>Avenida Henrique Terra Lote 09 Quadra 16 -Novo Portinho</v>
      </c>
      <c r="E3" s="78" t="s">
        <v>993</v>
      </c>
      <c r="F3" s="215">
        <v>45474</v>
      </c>
    </row>
    <row r="4" spans="1:14" ht="15.75" thickBot="1">
      <c r="C4" s="77" t="s">
        <v>1167</v>
      </c>
      <c r="D4" s="29" t="s">
        <v>1145</v>
      </c>
      <c r="E4" s="78" t="s">
        <v>994</v>
      </c>
      <c r="F4" s="215">
        <v>45474</v>
      </c>
      <c r="H4" s="82" t="s">
        <v>1171</v>
      </c>
      <c r="I4" s="216">
        <v>0.28639999999999999</v>
      </c>
    </row>
    <row r="5" spans="1:14">
      <c r="D5" s="74" t="s">
        <v>1499</v>
      </c>
    </row>
    <row r="6" spans="1:14" ht="22.5">
      <c r="A6" s="18" t="s">
        <v>0</v>
      </c>
      <c r="B6" s="18" t="s">
        <v>1089</v>
      </c>
      <c r="C6" s="18" t="s">
        <v>1</v>
      </c>
      <c r="D6" s="18" t="s">
        <v>2</v>
      </c>
      <c r="E6" s="18" t="s">
        <v>3</v>
      </c>
      <c r="F6" s="18" t="s">
        <v>1075</v>
      </c>
      <c r="G6" s="18" t="s">
        <v>1169</v>
      </c>
      <c r="H6" s="18" t="s">
        <v>1170</v>
      </c>
      <c r="I6" s="18" t="s">
        <v>996</v>
      </c>
      <c r="J6" s="18" t="s">
        <v>997</v>
      </c>
      <c r="K6" s="79" t="s">
        <v>1163</v>
      </c>
    </row>
    <row r="7" spans="1:14">
      <c r="A7" s="19"/>
      <c r="B7" s="22"/>
      <c r="C7" s="66"/>
      <c r="D7" s="20" t="s">
        <v>4</v>
      </c>
      <c r="E7" s="21"/>
      <c r="F7" s="21"/>
      <c r="G7" s="138"/>
      <c r="H7" s="22"/>
      <c r="I7" s="22"/>
      <c r="J7" s="23"/>
    </row>
    <row r="8" spans="1:14">
      <c r="A8" s="8" t="s">
        <v>5</v>
      </c>
      <c r="B8" s="8" t="s">
        <v>993</v>
      </c>
      <c r="C8" s="8" t="s">
        <v>6</v>
      </c>
      <c r="D8" s="9" t="s">
        <v>7</v>
      </c>
      <c r="E8" s="8" t="s">
        <v>8</v>
      </c>
      <c r="F8" s="10">
        <v>24</v>
      </c>
      <c r="G8" s="32">
        <v>9732.7999999999993</v>
      </c>
      <c r="H8" s="11">
        <f>G8*1.2864</f>
        <v>12520.27392</v>
      </c>
      <c r="I8" s="11">
        <f>TRUNC((F8*H8),2)</f>
        <v>300486.57</v>
      </c>
      <c r="J8" s="24" t="s">
        <v>1176</v>
      </c>
      <c r="K8" s="71">
        <f t="shared" ref="K8:K14" si="0">I8/$I$379</f>
        <v>2.7189343178845408E-2</v>
      </c>
    </row>
    <row r="9" spans="1:14">
      <c r="A9" s="8" t="s">
        <v>9</v>
      </c>
      <c r="B9" s="8" t="s">
        <v>993</v>
      </c>
      <c r="C9" s="8" t="s">
        <v>10</v>
      </c>
      <c r="D9" s="9" t="s">
        <v>11</v>
      </c>
      <c r="E9" s="8" t="s">
        <v>8</v>
      </c>
      <c r="F9" s="10">
        <v>24</v>
      </c>
      <c r="G9" s="32">
        <v>3243.68</v>
      </c>
      <c r="H9" s="11">
        <f t="shared" ref="H9:H14" si="1">G9*1.2864</f>
        <v>4172.6699520000002</v>
      </c>
      <c r="I9" s="11">
        <f t="shared" ref="I9:I14" si="2">TRUNC((F9*H9),2)</f>
        <v>100144.07</v>
      </c>
      <c r="J9" s="24" t="s">
        <v>1176</v>
      </c>
      <c r="K9" s="71">
        <f t="shared" si="0"/>
        <v>9.0614748158505624E-3</v>
      </c>
    </row>
    <row r="10" spans="1:14">
      <c r="A10" s="8" t="s">
        <v>12</v>
      </c>
      <c r="B10" s="8" t="s">
        <v>993</v>
      </c>
      <c r="C10" s="8" t="s">
        <v>13</v>
      </c>
      <c r="D10" s="9" t="s">
        <v>14</v>
      </c>
      <c r="E10" s="8" t="s">
        <v>8</v>
      </c>
      <c r="F10" s="10">
        <v>24</v>
      </c>
      <c r="G10" s="32">
        <v>3243.68</v>
      </c>
      <c r="H10" s="11">
        <f t="shared" si="1"/>
        <v>4172.6699520000002</v>
      </c>
      <c r="I10" s="11">
        <f t="shared" si="2"/>
        <v>100144.07</v>
      </c>
      <c r="J10" s="24" t="s">
        <v>1176</v>
      </c>
      <c r="K10" s="71">
        <f t="shared" si="0"/>
        <v>9.0614748158505624E-3</v>
      </c>
    </row>
    <row r="11" spans="1:14">
      <c r="A11" s="8" t="s">
        <v>15</v>
      </c>
      <c r="B11" s="8" t="s">
        <v>993</v>
      </c>
      <c r="C11" s="8" t="s">
        <v>16</v>
      </c>
      <c r="D11" s="9" t="s">
        <v>17</v>
      </c>
      <c r="E11" s="8" t="s">
        <v>8</v>
      </c>
      <c r="F11" s="10">
        <v>24</v>
      </c>
      <c r="G11" s="32">
        <v>3900.16</v>
      </c>
      <c r="H11" s="11">
        <f t="shared" si="1"/>
        <v>5017.1658239999997</v>
      </c>
      <c r="I11" s="11">
        <f t="shared" si="2"/>
        <v>120411.97</v>
      </c>
      <c r="J11" s="24" t="s">
        <v>1176</v>
      </c>
      <c r="K11" s="71">
        <f t="shared" si="0"/>
        <v>1.0895403329243094E-2</v>
      </c>
    </row>
    <row r="12" spans="1:14">
      <c r="A12" s="8" t="s">
        <v>18</v>
      </c>
      <c r="B12" s="8" t="s">
        <v>993</v>
      </c>
      <c r="C12" s="8" t="s">
        <v>19</v>
      </c>
      <c r="D12" s="9" t="s">
        <v>20</v>
      </c>
      <c r="E12" s="8" t="s">
        <v>8</v>
      </c>
      <c r="F12" s="10">
        <v>24</v>
      </c>
      <c r="G12" s="32">
        <v>7087.52</v>
      </c>
      <c r="H12" s="11">
        <f t="shared" si="1"/>
        <v>9117.3857280000011</v>
      </c>
      <c r="I12" s="11">
        <f t="shared" si="2"/>
        <v>218817.25</v>
      </c>
      <c r="J12" s="24" t="s">
        <v>1176</v>
      </c>
      <c r="K12" s="71">
        <f t="shared" si="0"/>
        <v>1.9799544797297296E-2</v>
      </c>
    </row>
    <row r="13" spans="1:14">
      <c r="A13" s="8" t="s">
        <v>21</v>
      </c>
      <c r="B13" s="8" t="s">
        <v>993</v>
      </c>
      <c r="C13" s="8" t="s">
        <v>22</v>
      </c>
      <c r="D13" s="9" t="s">
        <v>23</v>
      </c>
      <c r="E13" s="8" t="s">
        <v>8</v>
      </c>
      <c r="F13" s="10">
        <v>24</v>
      </c>
      <c r="G13" s="32">
        <v>18379.68</v>
      </c>
      <c r="H13" s="11">
        <f t="shared" si="1"/>
        <v>23643.620352000002</v>
      </c>
      <c r="I13" s="11">
        <f t="shared" si="2"/>
        <v>567446.88</v>
      </c>
      <c r="J13" s="24" t="s">
        <v>1176</v>
      </c>
      <c r="K13" s="71">
        <f t="shared" si="0"/>
        <v>5.1345083263072654E-2</v>
      </c>
    </row>
    <row r="14" spans="1:14" ht="33.75">
      <c r="A14" s="8" t="s">
        <v>24</v>
      </c>
      <c r="B14" s="8" t="s">
        <v>993</v>
      </c>
      <c r="C14" s="8" t="s">
        <v>25</v>
      </c>
      <c r="D14" s="9" t="s">
        <v>896</v>
      </c>
      <c r="E14" s="8" t="s">
        <v>26</v>
      </c>
      <c r="F14" s="87">
        <v>1500</v>
      </c>
      <c r="G14" s="32">
        <v>34.200000000000003</v>
      </c>
      <c r="H14" s="11">
        <f t="shared" si="1"/>
        <v>43.994880000000002</v>
      </c>
      <c r="I14" s="32">
        <f t="shared" si="2"/>
        <v>65992.320000000007</v>
      </c>
      <c r="J14" s="30" t="s">
        <v>998</v>
      </c>
      <c r="K14" s="71">
        <f t="shared" si="0"/>
        <v>5.9712746418190453E-3</v>
      </c>
    </row>
    <row r="15" spans="1:14">
      <c r="A15" s="223" t="s">
        <v>27</v>
      </c>
      <c r="B15" s="224"/>
      <c r="C15" s="224"/>
      <c r="D15" s="224"/>
      <c r="E15" s="224"/>
      <c r="F15" s="224"/>
      <c r="G15" s="224"/>
      <c r="H15" s="225"/>
      <c r="I15" s="25">
        <f>(+I8+I9+I10+I11+I12+I13+I14)</f>
        <v>1473443.1300000001</v>
      </c>
      <c r="J15" s="217"/>
      <c r="K15" s="70"/>
      <c r="L15" s="70">
        <f>I15/$I$379</f>
        <v>0.13332359884197864</v>
      </c>
      <c r="M15" s="83"/>
      <c r="N15" s="84"/>
    </row>
    <row r="16" spans="1:14">
      <c r="A16" s="26"/>
      <c r="B16" s="28"/>
      <c r="C16" s="66"/>
      <c r="D16" s="20" t="s">
        <v>28</v>
      </c>
      <c r="E16" s="27"/>
      <c r="F16" s="27"/>
      <c r="G16" s="139"/>
      <c r="H16" s="28"/>
      <c r="I16" s="28"/>
      <c r="J16" s="23"/>
    </row>
    <row r="17" spans="1:12" ht="67.5">
      <c r="A17" s="8" t="s">
        <v>29</v>
      </c>
      <c r="B17" s="8" t="s">
        <v>993</v>
      </c>
      <c r="C17" s="8" t="s">
        <v>30</v>
      </c>
      <c r="D17" s="9" t="s">
        <v>31</v>
      </c>
      <c r="E17" s="8" t="s">
        <v>1076</v>
      </c>
      <c r="F17" s="10">
        <v>24</v>
      </c>
      <c r="G17" s="32">
        <v>1190</v>
      </c>
      <c r="H17" s="11">
        <f t="shared" ref="H17:H27" si="3">G17*1.2864</f>
        <v>1530.816</v>
      </c>
      <c r="I17" s="11">
        <f>TRUNC((F17*H17),2)</f>
        <v>36739.58</v>
      </c>
      <c r="J17" s="24" t="s">
        <v>1175</v>
      </c>
      <c r="K17" s="71">
        <f t="shared" ref="K17:K27" si="4">I17/$I$379</f>
        <v>3.3243583860225272E-3</v>
      </c>
    </row>
    <row r="18" spans="1:12" ht="21.6" customHeight="1">
      <c r="A18" s="8" t="s">
        <v>32</v>
      </c>
      <c r="B18" s="8" t="s">
        <v>993</v>
      </c>
      <c r="C18" s="8" t="s">
        <v>33</v>
      </c>
      <c r="D18" s="9" t="s">
        <v>34</v>
      </c>
      <c r="E18" s="8" t="s">
        <v>35</v>
      </c>
      <c r="F18" s="10">
        <v>3391.3</v>
      </c>
      <c r="G18" s="32">
        <v>3.57</v>
      </c>
      <c r="H18" s="11">
        <f t="shared" si="3"/>
        <v>4.5924480000000001</v>
      </c>
      <c r="I18" s="11">
        <f t="shared" ref="I18:I27" si="5">TRUNC((F18*H18),2)</f>
        <v>15574.36</v>
      </c>
      <c r="J18" s="24" t="s">
        <v>999</v>
      </c>
      <c r="K18" s="71">
        <f t="shared" si="4"/>
        <v>1.4092364222164165E-3</v>
      </c>
    </row>
    <row r="19" spans="1:12" ht="23.45" customHeight="1">
      <c r="A19" s="8" t="s">
        <v>36</v>
      </c>
      <c r="B19" s="8" t="s">
        <v>993</v>
      </c>
      <c r="C19" s="8" t="s">
        <v>37</v>
      </c>
      <c r="D19" s="9" t="s">
        <v>38</v>
      </c>
      <c r="E19" s="8" t="s">
        <v>35</v>
      </c>
      <c r="F19" s="10">
        <v>12</v>
      </c>
      <c r="G19" s="32">
        <v>268.17</v>
      </c>
      <c r="H19" s="11">
        <f t="shared" si="3"/>
        <v>344.97388800000004</v>
      </c>
      <c r="I19" s="11">
        <f t="shared" si="5"/>
        <v>4139.68</v>
      </c>
      <c r="J19" s="24" t="s">
        <v>1000</v>
      </c>
      <c r="K19" s="71">
        <f t="shared" si="4"/>
        <v>3.7457640842518441E-4</v>
      </c>
    </row>
    <row r="20" spans="1:12" ht="63.6" customHeight="1">
      <c r="A20" s="8" t="s">
        <v>39</v>
      </c>
      <c r="B20" s="8" t="s">
        <v>993</v>
      </c>
      <c r="C20" s="8" t="s">
        <v>1172</v>
      </c>
      <c r="D20" s="29" t="s">
        <v>1173</v>
      </c>
      <c r="E20" s="8" t="s">
        <v>1076</v>
      </c>
      <c r="F20" s="10">
        <v>24</v>
      </c>
      <c r="G20" s="32">
        <v>1751</v>
      </c>
      <c r="H20" s="11">
        <f t="shared" si="3"/>
        <v>2252.4863999999998</v>
      </c>
      <c r="I20" s="11">
        <f t="shared" si="5"/>
        <v>54059.67</v>
      </c>
      <c r="J20" s="24" t="s">
        <v>1174</v>
      </c>
      <c r="K20" s="71">
        <f t="shared" si="4"/>
        <v>4.8915561176831749E-3</v>
      </c>
    </row>
    <row r="21" spans="1:12" ht="51.6" customHeight="1">
      <c r="A21" s="8" t="s">
        <v>40</v>
      </c>
      <c r="B21" s="8" t="s">
        <v>993</v>
      </c>
      <c r="C21" s="8" t="s">
        <v>41</v>
      </c>
      <c r="D21" s="9" t="s">
        <v>42</v>
      </c>
      <c r="E21" s="8" t="s">
        <v>1077</v>
      </c>
      <c r="F21" s="10">
        <v>48</v>
      </c>
      <c r="G21" s="32">
        <v>1250</v>
      </c>
      <c r="H21" s="11">
        <f t="shared" si="3"/>
        <v>1608</v>
      </c>
      <c r="I21" s="11">
        <f t="shared" si="5"/>
        <v>77184</v>
      </c>
      <c r="J21" s="24" t="s">
        <v>1177</v>
      </c>
      <c r="K21" s="71">
        <f t="shared" si="4"/>
        <v>6.9839469494959588E-3</v>
      </c>
    </row>
    <row r="22" spans="1:12">
      <c r="A22" s="8" t="s">
        <v>43</v>
      </c>
      <c r="B22" s="8" t="s">
        <v>993</v>
      </c>
      <c r="C22" s="8" t="s">
        <v>44</v>
      </c>
      <c r="D22" s="9" t="s">
        <v>45</v>
      </c>
      <c r="E22" s="8" t="s">
        <v>46</v>
      </c>
      <c r="F22" s="10">
        <v>2</v>
      </c>
      <c r="G22" s="32">
        <v>92.47</v>
      </c>
      <c r="H22" s="11">
        <f t="shared" si="3"/>
        <v>118.953408</v>
      </c>
      <c r="I22" s="11">
        <f t="shared" si="5"/>
        <v>237.9</v>
      </c>
      <c r="J22" s="24" t="s">
        <v>47</v>
      </c>
      <c r="K22" s="71">
        <f t="shared" si="4"/>
        <v>2.1526235739079198E-5</v>
      </c>
    </row>
    <row r="23" spans="1:12" ht="41.45" customHeight="1">
      <c r="A23" s="8" t="s">
        <v>48</v>
      </c>
      <c r="B23" s="8" t="s">
        <v>993</v>
      </c>
      <c r="C23" s="8" t="s">
        <v>49</v>
      </c>
      <c r="D23" s="9" t="s">
        <v>50</v>
      </c>
      <c r="E23" s="8" t="s">
        <v>35</v>
      </c>
      <c r="F23" s="10">
        <v>216</v>
      </c>
      <c r="G23" s="32">
        <v>36.99</v>
      </c>
      <c r="H23" s="11">
        <f t="shared" si="3"/>
        <v>47.583936000000001</v>
      </c>
      <c r="I23" s="11">
        <f t="shared" si="5"/>
        <v>10278.129999999999</v>
      </c>
      <c r="J23" s="24" t="s">
        <v>1001</v>
      </c>
      <c r="K23" s="71">
        <f t="shared" si="4"/>
        <v>9.3001029565742768E-4</v>
      </c>
    </row>
    <row r="24" spans="1:12" ht="22.5">
      <c r="A24" s="8" t="s">
        <v>51</v>
      </c>
      <c r="B24" s="8" t="s">
        <v>993</v>
      </c>
      <c r="C24" s="8" t="s">
        <v>52</v>
      </c>
      <c r="D24" s="9" t="s">
        <v>53</v>
      </c>
      <c r="E24" s="8" t="s">
        <v>1078</v>
      </c>
      <c r="F24" s="10">
        <v>4</v>
      </c>
      <c r="G24" s="32">
        <v>35.93</v>
      </c>
      <c r="H24" s="11">
        <f t="shared" si="3"/>
        <v>46.220351999999998</v>
      </c>
      <c r="I24" s="11">
        <f t="shared" si="5"/>
        <v>184.88</v>
      </c>
      <c r="J24" s="24" t="s">
        <v>1257</v>
      </c>
      <c r="K24" s="71">
        <f t="shared" si="4"/>
        <v>1.6728753524342E-5</v>
      </c>
    </row>
    <row r="25" spans="1:12" ht="33.75">
      <c r="A25" s="8" t="s">
        <v>54</v>
      </c>
      <c r="B25" s="8" t="s">
        <v>993</v>
      </c>
      <c r="C25" s="8" t="s">
        <v>55</v>
      </c>
      <c r="D25" s="9" t="s">
        <v>56</v>
      </c>
      <c r="E25" s="8" t="s">
        <v>35</v>
      </c>
      <c r="F25" s="10">
        <v>3391.3</v>
      </c>
      <c r="G25" s="32">
        <v>1.62</v>
      </c>
      <c r="H25" s="11">
        <f t="shared" si="3"/>
        <v>2.083968</v>
      </c>
      <c r="I25" s="11">
        <f t="shared" si="5"/>
        <v>7067.36</v>
      </c>
      <c r="J25" s="24" t="s">
        <v>976</v>
      </c>
      <c r="K25" s="71">
        <f t="shared" si="4"/>
        <v>6.3948573944068411E-4</v>
      </c>
    </row>
    <row r="26" spans="1:12" ht="22.5">
      <c r="A26" s="8" t="s">
        <v>57</v>
      </c>
      <c r="B26" s="8" t="s">
        <v>993</v>
      </c>
      <c r="C26" s="8" t="s">
        <v>58</v>
      </c>
      <c r="D26" s="9" t="s">
        <v>59</v>
      </c>
      <c r="E26" s="8" t="s">
        <v>46</v>
      </c>
      <c r="F26" s="10">
        <v>35</v>
      </c>
      <c r="G26" s="32">
        <v>241.31</v>
      </c>
      <c r="H26" s="11">
        <f t="shared" si="3"/>
        <v>310.42118399999998</v>
      </c>
      <c r="I26" s="11">
        <f t="shared" si="5"/>
        <v>10864.74</v>
      </c>
      <c r="J26" s="24" t="s">
        <v>60</v>
      </c>
      <c r="K26" s="71">
        <f t="shared" si="4"/>
        <v>9.8308934209248968E-4</v>
      </c>
    </row>
    <row r="27" spans="1:12" ht="45">
      <c r="A27" s="8" t="s">
        <v>61</v>
      </c>
      <c r="B27" s="8" t="s">
        <v>993</v>
      </c>
      <c r="C27" s="86" t="s">
        <v>1224</v>
      </c>
      <c r="D27" s="29" t="s">
        <v>1225</v>
      </c>
      <c r="E27" s="8" t="s">
        <v>35</v>
      </c>
      <c r="F27" s="10">
        <v>48.5</v>
      </c>
      <c r="G27" s="32">
        <v>485.49</v>
      </c>
      <c r="H27" s="11">
        <f t="shared" si="3"/>
        <v>624.53433600000005</v>
      </c>
      <c r="I27" s="11">
        <f t="shared" si="5"/>
        <v>30289.91</v>
      </c>
      <c r="J27" s="24" t="s">
        <v>1226</v>
      </c>
      <c r="K27" s="71">
        <f t="shared" si="4"/>
        <v>2.7407639477742426E-3</v>
      </c>
    </row>
    <row r="28" spans="1:12">
      <c r="A28" s="223" t="s">
        <v>63</v>
      </c>
      <c r="B28" s="224"/>
      <c r="C28" s="224"/>
      <c r="D28" s="224"/>
      <c r="E28" s="224"/>
      <c r="F28" s="224"/>
      <c r="G28" s="224"/>
      <c r="H28" s="225"/>
      <c r="I28" s="25">
        <f>(+I17+I18+I19+I20+I21+I22+I23+I24+I25+I26+I27)</f>
        <v>246620.21</v>
      </c>
      <c r="J28" s="143"/>
      <c r="L28" s="70">
        <f>I28/$I$379</f>
        <v>2.2315278598071527E-2</v>
      </c>
    </row>
    <row r="29" spans="1:12">
      <c r="A29" s="26"/>
      <c r="B29" s="28"/>
      <c r="C29" s="66"/>
      <c r="D29" s="20" t="s">
        <v>64</v>
      </c>
      <c r="E29" s="27"/>
      <c r="F29" s="27"/>
      <c r="G29" s="139"/>
      <c r="H29" s="28"/>
      <c r="I29" s="28"/>
      <c r="J29" s="23"/>
    </row>
    <row r="30" spans="1:12" ht="33.75">
      <c r="A30" s="8" t="s">
        <v>62</v>
      </c>
      <c r="B30" s="8" t="s">
        <v>993</v>
      </c>
      <c r="C30" s="8" t="s">
        <v>66</v>
      </c>
      <c r="D30" s="9" t="s">
        <v>67</v>
      </c>
      <c r="E30" s="8" t="s">
        <v>46</v>
      </c>
      <c r="F30" s="10">
        <v>1</v>
      </c>
      <c r="G30" s="32">
        <v>4587.55</v>
      </c>
      <c r="H30" s="11">
        <f t="shared" ref="H30:H31" si="6">G30*1.2864</f>
        <v>5901.4243200000001</v>
      </c>
      <c r="I30" s="11">
        <f>TRUNC((F30*H30),2)</f>
        <v>5901.42</v>
      </c>
      <c r="J30" s="24" t="s">
        <v>1002</v>
      </c>
      <c r="K30" s="71">
        <f>I30/$I$379</f>
        <v>5.339863729101166E-4</v>
      </c>
    </row>
    <row r="31" spans="1:12" ht="33.75">
      <c r="A31" s="8" t="s">
        <v>65</v>
      </c>
      <c r="B31" s="8" t="s">
        <v>993</v>
      </c>
      <c r="C31" s="8" t="s">
        <v>69</v>
      </c>
      <c r="D31" s="9" t="s">
        <v>70</v>
      </c>
      <c r="E31" s="8" t="s">
        <v>46</v>
      </c>
      <c r="F31" s="10">
        <v>1</v>
      </c>
      <c r="G31" s="32">
        <v>2225.91</v>
      </c>
      <c r="H31" s="11">
        <f t="shared" si="6"/>
        <v>2863.4106239999996</v>
      </c>
      <c r="I31" s="11">
        <f>TRUNC((F31*H31),2)</f>
        <v>2863.41</v>
      </c>
      <c r="J31" s="24" t="s">
        <v>1003</v>
      </c>
      <c r="K31" s="71">
        <f>I31/$I$379</f>
        <v>2.5909389944361817E-4</v>
      </c>
    </row>
    <row r="32" spans="1:12">
      <c r="A32" s="223" t="s">
        <v>71</v>
      </c>
      <c r="B32" s="224"/>
      <c r="C32" s="224"/>
      <c r="D32" s="224"/>
      <c r="E32" s="224"/>
      <c r="F32" s="224"/>
      <c r="G32" s="224"/>
      <c r="H32" s="225"/>
      <c r="I32" s="25">
        <f>(+I30+I31)</f>
        <v>8764.83</v>
      </c>
      <c r="J32" s="143"/>
      <c r="L32" s="70">
        <f>I32/$I$379</f>
        <v>7.9308027235373477E-4</v>
      </c>
    </row>
    <row r="33" spans="1:12">
      <c r="A33" s="26"/>
      <c r="B33" s="28"/>
      <c r="C33" s="66"/>
      <c r="D33" s="20" t="s">
        <v>72</v>
      </c>
      <c r="E33" s="27"/>
      <c r="F33" s="27"/>
      <c r="G33" s="139"/>
      <c r="H33" s="28"/>
      <c r="I33" s="28"/>
      <c r="J33" s="23"/>
    </row>
    <row r="34" spans="1:12" ht="56.25">
      <c r="A34" s="8" t="s">
        <v>68</v>
      </c>
      <c r="B34" s="8" t="s">
        <v>993</v>
      </c>
      <c r="C34" s="8" t="s">
        <v>74</v>
      </c>
      <c r="D34" s="9" t="s">
        <v>75</v>
      </c>
      <c r="E34" s="8" t="s">
        <v>1079</v>
      </c>
      <c r="F34" s="10">
        <v>1440</v>
      </c>
      <c r="G34" s="32">
        <v>34.340000000000003</v>
      </c>
      <c r="H34" s="11">
        <f t="shared" ref="H34:H36" si="7">G34*1.2864</f>
        <v>44.174976000000001</v>
      </c>
      <c r="I34" s="11">
        <f>TRUNC((F34*H34),2)</f>
        <v>63611.96</v>
      </c>
      <c r="J34" s="24" t="s">
        <v>973</v>
      </c>
      <c r="K34" s="71">
        <f>I34/$I$379</f>
        <v>5.7558892256615226E-3</v>
      </c>
    </row>
    <row r="35" spans="1:12" ht="22.5">
      <c r="A35" s="8" t="s">
        <v>73</v>
      </c>
      <c r="B35" s="8" t="s">
        <v>993</v>
      </c>
      <c r="C35" s="8" t="s">
        <v>77</v>
      </c>
      <c r="D35" s="9" t="s">
        <v>78</v>
      </c>
      <c r="E35" s="8" t="s">
        <v>35</v>
      </c>
      <c r="F35" s="10">
        <v>864</v>
      </c>
      <c r="G35" s="32">
        <v>7.21</v>
      </c>
      <c r="H35" s="11">
        <f t="shared" si="7"/>
        <v>9.2749439999999996</v>
      </c>
      <c r="I35" s="11">
        <f t="shared" ref="I35:I36" si="8">TRUNC((F35*H35),2)</f>
        <v>8013.55</v>
      </c>
      <c r="J35" s="24" t="s">
        <v>974</v>
      </c>
      <c r="K35" s="71">
        <f>I35/$I$379</f>
        <v>7.2510116186169855E-4</v>
      </c>
    </row>
    <row r="36" spans="1:12" ht="33.75">
      <c r="A36" s="8" t="s">
        <v>76</v>
      </c>
      <c r="B36" s="8" t="s">
        <v>993</v>
      </c>
      <c r="C36" s="8" t="s">
        <v>80</v>
      </c>
      <c r="D36" s="9" t="s">
        <v>81</v>
      </c>
      <c r="E36" s="8" t="s">
        <v>35</v>
      </c>
      <c r="F36" s="10">
        <v>81</v>
      </c>
      <c r="G36" s="32">
        <v>2.34</v>
      </c>
      <c r="H36" s="11">
        <f t="shared" si="7"/>
        <v>3.010176</v>
      </c>
      <c r="I36" s="11">
        <f t="shared" si="8"/>
        <v>243.82</v>
      </c>
      <c r="J36" s="24" t="s">
        <v>975</v>
      </c>
      <c r="K36" s="71">
        <f>I36/$I$379</f>
        <v>2.2061903311905376E-5</v>
      </c>
    </row>
    <row r="37" spans="1:12">
      <c r="A37" s="223" t="s">
        <v>82</v>
      </c>
      <c r="B37" s="224"/>
      <c r="C37" s="224"/>
      <c r="D37" s="224"/>
      <c r="E37" s="224"/>
      <c r="F37" s="224"/>
      <c r="G37" s="224"/>
      <c r="H37" s="225"/>
      <c r="I37" s="25">
        <f>(+I34+I35+I36)</f>
        <v>71869.33</v>
      </c>
      <c r="J37" s="143"/>
      <c r="L37" s="70">
        <f>I37/$I$379</f>
        <v>6.5030522908351264E-3</v>
      </c>
    </row>
    <row r="38" spans="1:12">
      <c r="A38" s="26"/>
      <c r="B38" s="28"/>
      <c r="C38" s="66"/>
      <c r="D38" s="20" t="s">
        <v>83</v>
      </c>
      <c r="E38" s="27"/>
      <c r="F38" s="27"/>
      <c r="G38" s="139"/>
      <c r="H38" s="28"/>
      <c r="I38" s="28"/>
      <c r="J38" s="23"/>
    </row>
    <row r="39" spans="1:12" ht="45" customHeight="1">
      <c r="A39" s="8" t="s">
        <v>79</v>
      </c>
      <c r="B39" s="8" t="s">
        <v>993</v>
      </c>
      <c r="C39" s="8" t="s">
        <v>85</v>
      </c>
      <c r="D39" s="29" t="s">
        <v>86</v>
      </c>
      <c r="E39" s="8" t="s">
        <v>87</v>
      </c>
      <c r="F39" s="10">
        <v>672.74</v>
      </c>
      <c r="G39" s="32">
        <v>23.11</v>
      </c>
      <c r="H39" s="11">
        <f t="shared" ref="H39" si="9">G39*1.2864</f>
        <v>29.728704</v>
      </c>
      <c r="I39" s="11">
        <f>TRUNC((F39*H39),2)</f>
        <v>19999.68</v>
      </c>
      <c r="J39" s="24" t="s">
        <v>1004</v>
      </c>
      <c r="K39" s="71">
        <f>I39/$I$379</f>
        <v>1.809658791030464E-3</v>
      </c>
    </row>
    <row r="40" spans="1:12">
      <c r="A40" s="223" t="s">
        <v>88</v>
      </c>
      <c r="B40" s="224"/>
      <c r="C40" s="224"/>
      <c r="D40" s="224"/>
      <c r="E40" s="224"/>
      <c r="F40" s="224"/>
      <c r="G40" s="224"/>
      <c r="H40" s="225"/>
      <c r="I40" s="25">
        <f>(+I39)</f>
        <v>19999.68</v>
      </c>
      <c r="J40" s="143"/>
      <c r="L40" s="70">
        <f>I40/$I$379</f>
        <v>1.809658791030464E-3</v>
      </c>
    </row>
    <row r="41" spans="1:12">
      <c r="A41" s="26"/>
      <c r="B41" s="28"/>
      <c r="C41" s="66"/>
      <c r="D41" s="20" t="s">
        <v>89</v>
      </c>
      <c r="E41" s="27"/>
      <c r="F41" s="27"/>
      <c r="G41" s="139"/>
      <c r="H41" s="28"/>
      <c r="I41" s="28"/>
      <c r="J41" s="23"/>
    </row>
    <row r="42" spans="1:12" ht="71.45" customHeight="1">
      <c r="A42" s="8" t="s">
        <v>1005</v>
      </c>
      <c r="B42" s="8" t="s">
        <v>993</v>
      </c>
      <c r="C42" s="8" t="s">
        <v>91</v>
      </c>
      <c r="D42" s="9" t="s">
        <v>92</v>
      </c>
      <c r="E42" s="8" t="s">
        <v>87</v>
      </c>
      <c r="F42" s="10">
        <v>331.24</v>
      </c>
      <c r="G42" s="32">
        <v>98</v>
      </c>
      <c r="H42" s="11">
        <f t="shared" ref="H42:H44" si="10">G42*1.2864</f>
        <v>126.0672</v>
      </c>
      <c r="I42" s="11">
        <f>TRUNC((F42*H42),2)</f>
        <v>41758.49</v>
      </c>
      <c r="J42" s="24" t="s">
        <v>962</v>
      </c>
      <c r="K42" s="71">
        <f>I42/$I$379</f>
        <v>3.7784913822950027E-3</v>
      </c>
    </row>
    <row r="43" spans="1:12" ht="22.5">
      <c r="A43" s="8" t="s">
        <v>84</v>
      </c>
      <c r="B43" s="8" t="s">
        <v>993</v>
      </c>
      <c r="C43" s="8" t="s">
        <v>94</v>
      </c>
      <c r="D43" s="9" t="s">
        <v>95</v>
      </c>
      <c r="E43" s="8" t="s">
        <v>96</v>
      </c>
      <c r="F43" s="10">
        <v>644</v>
      </c>
      <c r="G43" s="32">
        <v>94.63</v>
      </c>
      <c r="H43" s="11">
        <f t="shared" si="10"/>
        <v>121.73203199999999</v>
      </c>
      <c r="I43" s="11">
        <f t="shared" ref="I43:I44" si="11">TRUNC((F43*H43),2)</f>
        <v>78395.42</v>
      </c>
      <c r="J43" s="24" t="s">
        <v>97</v>
      </c>
      <c r="K43" s="71">
        <f>I43/$I$379</f>
        <v>7.0935615459610081E-3</v>
      </c>
    </row>
    <row r="44" spans="1:12" ht="30" customHeight="1">
      <c r="A44" s="8" t="s">
        <v>1006</v>
      </c>
      <c r="B44" s="8" t="s">
        <v>993</v>
      </c>
      <c r="C44" s="8" t="s">
        <v>99</v>
      </c>
      <c r="D44" s="9" t="s">
        <v>100</v>
      </c>
      <c r="E44" s="8" t="s">
        <v>87</v>
      </c>
      <c r="F44" s="10">
        <v>331.24</v>
      </c>
      <c r="G44" s="32">
        <v>43.92</v>
      </c>
      <c r="H44" s="11">
        <f t="shared" si="10"/>
        <v>56.498688000000001</v>
      </c>
      <c r="I44" s="11">
        <f t="shared" si="11"/>
        <v>18714.62</v>
      </c>
      <c r="J44" s="30" t="s">
        <v>1258</v>
      </c>
      <c r="K44" s="71">
        <f>I44/$I$379</f>
        <v>1.6933809242845156E-3</v>
      </c>
    </row>
    <row r="45" spans="1:12">
      <c r="A45" s="223" t="s">
        <v>101</v>
      </c>
      <c r="B45" s="224"/>
      <c r="C45" s="224"/>
      <c r="D45" s="224"/>
      <c r="E45" s="224"/>
      <c r="F45" s="224"/>
      <c r="G45" s="224"/>
      <c r="H45" s="225"/>
      <c r="I45" s="25">
        <f>(+I42+I43+I44)</f>
        <v>138868.53</v>
      </c>
      <c r="J45" s="143"/>
      <c r="L45" s="70">
        <f>I45/$I$379</f>
        <v>1.2565433852540527E-2</v>
      </c>
    </row>
    <row r="46" spans="1:12">
      <c r="A46" s="26"/>
      <c r="B46" s="28"/>
      <c r="C46" s="66"/>
      <c r="D46" s="20" t="s">
        <v>102</v>
      </c>
      <c r="E46" s="27"/>
      <c r="F46" s="27"/>
      <c r="G46" s="139"/>
      <c r="H46" s="28"/>
      <c r="I46" s="28"/>
      <c r="J46" s="23"/>
    </row>
    <row r="47" spans="1:12" ht="90">
      <c r="A47" s="8" t="s">
        <v>1007</v>
      </c>
      <c r="B47" s="8" t="s">
        <v>993</v>
      </c>
      <c r="C47" s="8" t="s">
        <v>104</v>
      </c>
      <c r="D47" s="9" t="s">
        <v>105</v>
      </c>
      <c r="E47" s="8" t="s">
        <v>35</v>
      </c>
      <c r="F47" s="10">
        <v>336.46</v>
      </c>
      <c r="G47" s="32">
        <v>37.090000000000003</v>
      </c>
      <c r="H47" s="11">
        <f t="shared" ref="H47:H62" si="12">G47*1.2864</f>
        <v>47.712576000000006</v>
      </c>
      <c r="I47" s="11">
        <f>TRUNC((F47*H47),2)</f>
        <v>16053.37</v>
      </c>
      <c r="J47" s="24" t="s">
        <v>1008</v>
      </c>
      <c r="K47" s="71">
        <f t="shared" ref="K47:K62" si="13">I47/$I$379</f>
        <v>1.4525793485778134E-3</v>
      </c>
    </row>
    <row r="48" spans="1:12" ht="31.15" customHeight="1">
      <c r="A48" s="8" t="s">
        <v>90</v>
      </c>
      <c r="B48" s="8" t="s">
        <v>993</v>
      </c>
      <c r="C48" s="8" t="s">
        <v>1482</v>
      </c>
      <c r="D48" s="9" t="s">
        <v>108</v>
      </c>
      <c r="E48" s="8" t="s">
        <v>109</v>
      </c>
      <c r="F48" s="10">
        <v>7458</v>
      </c>
      <c r="G48" s="32">
        <v>7.27</v>
      </c>
      <c r="H48" s="11">
        <f t="shared" si="12"/>
        <v>9.3521279999999987</v>
      </c>
      <c r="I48" s="11">
        <f t="shared" ref="I48:I62" si="14">TRUNC((F48*H48),2)</f>
        <v>69748.17</v>
      </c>
      <c r="J48" s="24" t="s">
        <v>961</v>
      </c>
      <c r="K48" s="71">
        <f t="shared" si="13"/>
        <v>6.3111204278662103E-3</v>
      </c>
    </row>
    <row r="49" spans="1:13" ht="24.6" customHeight="1">
      <c r="A49" s="8" t="s">
        <v>93</v>
      </c>
      <c r="B49" s="8" t="s">
        <v>993</v>
      </c>
      <c r="C49" s="8" t="s">
        <v>1483</v>
      </c>
      <c r="D49" s="9" t="s">
        <v>112</v>
      </c>
      <c r="E49" s="8" t="s">
        <v>109</v>
      </c>
      <c r="F49" s="10">
        <v>7458</v>
      </c>
      <c r="G49" s="32">
        <v>4.5</v>
      </c>
      <c r="H49" s="11">
        <f t="shared" si="12"/>
        <v>5.7888000000000002</v>
      </c>
      <c r="I49" s="11">
        <f t="shared" si="14"/>
        <v>43172.87</v>
      </c>
      <c r="J49" s="24" t="s">
        <v>1259</v>
      </c>
      <c r="K49" s="71">
        <f t="shared" si="13"/>
        <v>3.9064706900068099E-3</v>
      </c>
    </row>
    <row r="50" spans="1:13" ht="34.9" customHeight="1">
      <c r="A50" s="8" t="s">
        <v>98</v>
      </c>
      <c r="B50" s="8" t="s">
        <v>993</v>
      </c>
      <c r="C50" s="8" t="s">
        <v>114</v>
      </c>
      <c r="D50" s="9" t="s">
        <v>115</v>
      </c>
      <c r="E50" s="8" t="s">
        <v>87</v>
      </c>
      <c r="F50" s="10">
        <v>106.83</v>
      </c>
      <c r="G50" s="32">
        <v>691.29</v>
      </c>
      <c r="H50" s="11">
        <f t="shared" si="12"/>
        <v>889.27545599999996</v>
      </c>
      <c r="I50" s="11">
        <f t="shared" si="14"/>
        <v>95001.29</v>
      </c>
      <c r="J50" s="24" t="s">
        <v>960</v>
      </c>
      <c r="K50" s="71">
        <f t="shared" si="13"/>
        <v>8.596133518523022E-3</v>
      </c>
    </row>
    <row r="51" spans="1:13" ht="51" customHeight="1">
      <c r="A51" s="8" t="s">
        <v>103</v>
      </c>
      <c r="B51" s="8" t="s">
        <v>993</v>
      </c>
      <c r="C51" s="8" t="s">
        <v>117</v>
      </c>
      <c r="D51" s="9" t="s">
        <v>118</v>
      </c>
      <c r="E51" s="8" t="s">
        <v>87</v>
      </c>
      <c r="F51" s="10">
        <v>13.5</v>
      </c>
      <c r="G51" s="32">
        <v>2900.5</v>
      </c>
      <c r="H51" s="11">
        <f t="shared" si="12"/>
        <v>3731.2031999999999</v>
      </c>
      <c r="I51" s="11">
        <f t="shared" si="14"/>
        <v>50371.24</v>
      </c>
      <c r="J51" s="24" t="s">
        <v>978</v>
      </c>
      <c r="K51" s="71">
        <f t="shared" si="13"/>
        <v>4.5578107890278923E-3</v>
      </c>
    </row>
    <row r="52" spans="1:13" ht="45">
      <c r="A52" s="8" t="s">
        <v>106</v>
      </c>
      <c r="B52" s="8" t="s">
        <v>993</v>
      </c>
      <c r="C52" s="8" t="s">
        <v>120</v>
      </c>
      <c r="D52" s="9" t="s">
        <v>121</v>
      </c>
      <c r="E52" s="8" t="s">
        <v>109</v>
      </c>
      <c r="F52" s="10">
        <v>317</v>
      </c>
      <c r="G52" s="32">
        <v>7.56</v>
      </c>
      <c r="H52" s="11">
        <f t="shared" si="12"/>
        <v>9.7251839999999987</v>
      </c>
      <c r="I52" s="11">
        <f t="shared" si="14"/>
        <v>3082.88</v>
      </c>
      <c r="J52" s="24" t="s">
        <v>1009</v>
      </c>
      <c r="K52" s="71">
        <f t="shared" si="13"/>
        <v>2.7895250792472665E-4</v>
      </c>
    </row>
    <row r="53" spans="1:13" ht="45">
      <c r="A53" s="8" t="s">
        <v>110</v>
      </c>
      <c r="B53" s="8" t="s">
        <v>993</v>
      </c>
      <c r="C53" s="8" t="s">
        <v>1484</v>
      </c>
      <c r="D53" s="9" t="s">
        <v>124</v>
      </c>
      <c r="E53" s="8" t="s">
        <v>109</v>
      </c>
      <c r="F53" s="10">
        <v>156</v>
      </c>
      <c r="G53" s="32">
        <v>6.35</v>
      </c>
      <c r="H53" s="11">
        <f t="shared" si="12"/>
        <v>8.1686399999999999</v>
      </c>
      <c r="I53" s="11">
        <f t="shared" si="14"/>
        <v>1274.3</v>
      </c>
      <c r="J53" s="24" t="s">
        <v>1009</v>
      </c>
      <c r="K53" s="71">
        <f t="shared" si="13"/>
        <v>1.1530425473858184E-4</v>
      </c>
    </row>
    <row r="54" spans="1:13" ht="45">
      <c r="A54" s="8" t="s">
        <v>113</v>
      </c>
      <c r="B54" s="8" t="s">
        <v>993</v>
      </c>
      <c r="C54" s="8" t="s">
        <v>126</v>
      </c>
      <c r="D54" s="9" t="s">
        <v>127</v>
      </c>
      <c r="E54" s="8" t="s">
        <v>109</v>
      </c>
      <c r="F54" s="10">
        <v>20</v>
      </c>
      <c r="G54" s="32">
        <v>8.23</v>
      </c>
      <c r="H54" s="11">
        <f t="shared" si="12"/>
        <v>10.587072000000001</v>
      </c>
      <c r="I54" s="11">
        <f t="shared" si="14"/>
        <v>211.74</v>
      </c>
      <c r="J54" s="24" t="s">
        <v>1009</v>
      </c>
      <c r="K54" s="71">
        <f t="shared" si="13"/>
        <v>1.9159164167266201E-5</v>
      </c>
    </row>
    <row r="55" spans="1:13" ht="24" customHeight="1">
      <c r="A55" s="8" t="s">
        <v>116</v>
      </c>
      <c r="B55" s="8" t="s">
        <v>993</v>
      </c>
      <c r="C55" s="8" t="s">
        <v>129</v>
      </c>
      <c r="D55" s="9" t="s">
        <v>130</v>
      </c>
      <c r="E55" s="8" t="s">
        <v>109</v>
      </c>
      <c r="F55" s="10">
        <v>317</v>
      </c>
      <c r="G55" s="32">
        <v>5.15</v>
      </c>
      <c r="H55" s="11">
        <f t="shared" si="12"/>
        <v>6.6249600000000006</v>
      </c>
      <c r="I55" s="11">
        <f t="shared" si="14"/>
        <v>2100.11</v>
      </c>
      <c r="J55" s="24" t="s">
        <v>1260</v>
      </c>
      <c r="K55" s="71">
        <f t="shared" si="13"/>
        <v>1.9002716661621527E-4</v>
      </c>
    </row>
    <row r="56" spans="1:13" ht="30.6" customHeight="1">
      <c r="A56" s="8" t="s">
        <v>119</v>
      </c>
      <c r="B56" s="8" t="s">
        <v>993</v>
      </c>
      <c r="C56" s="8" t="s">
        <v>1485</v>
      </c>
      <c r="D56" s="9" t="s">
        <v>133</v>
      </c>
      <c r="E56" s="8" t="s">
        <v>109</v>
      </c>
      <c r="F56" s="10">
        <v>156</v>
      </c>
      <c r="G56" s="32">
        <v>3.86</v>
      </c>
      <c r="H56" s="11">
        <f t="shared" si="12"/>
        <v>4.9655040000000001</v>
      </c>
      <c r="I56" s="11">
        <f t="shared" si="14"/>
        <v>774.61</v>
      </c>
      <c r="J56" s="24" t="s">
        <v>1261</v>
      </c>
      <c r="K56" s="71">
        <f t="shared" si="13"/>
        <v>7.0090111247785359E-5</v>
      </c>
    </row>
    <row r="57" spans="1:13" ht="27" customHeight="1">
      <c r="A57" s="8" t="s">
        <v>122</v>
      </c>
      <c r="B57" s="8" t="s">
        <v>993</v>
      </c>
      <c r="C57" s="8" t="s">
        <v>135</v>
      </c>
      <c r="D57" s="9" t="s">
        <v>136</v>
      </c>
      <c r="E57" s="8" t="s">
        <v>109</v>
      </c>
      <c r="F57" s="10">
        <v>20</v>
      </c>
      <c r="G57" s="32">
        <v>4.72</v>
      </c>
      <c r="H57" s="11">
        <f t="shared" si="12"/>
        <v>6.0718079999999999</v>
      </c>
      <c r="I57" s="11">
        <f t="shared" si="14"/>
        <v>121.43</v>
      </c>
      <c r="J57" s="24" t="s">
        <v>1262</v>
      </c>
      <c r="K57" s="71">
        <f t="shared" si="13"/>
        <v>1.0987519150047865E-5</v>
      </c>
    </row>
    <row r="58" spans="1:13" ht="34.15" customHeight="1">
      <c r="A58" s="8" t="s">
        <v>125</v>
      </c>
      <c r="B58" s="8" t="s">
        <v>993</v>
      </c>
      <c r="C58" s="8" t="s">
        <v>138</v>
      </c>
      <c r="D58" s="9" t="s">
        <v>139</v>
      </c>
      <c r="E58" s="8" t="s">
        <v>35</v>
      </c>
      <c r="F58" s="10">
        <v>21</v>
      </c>
      <c r="G58" s="32">
        <v>92.31</v>
      </c>
      <c r="H58" s="11">
        <f t="shared" si="12"/>
        <v>118.747584</v>
      </c>
      <c r="I58" s="11">
        <f t="shared" si="14"/>
        <v>2493.69</v>
      </c>
      <c r="J58" s="24" t="s">
        <v>1010</v>
      </c>
      <c r="K58" s="71">
        <f t="shared" si="13"/>
        <v>2.2564001177042623E-4</v>
      </c>
    </row>
    <row r="59" spans="1:13" ht="25.15" customHeight="1">
      <c r="A59" s="8" t="s">
        <v>128</v>
      </c>
      <c r="B59" s="8" t="s">
        <v>993</v>
      </c>
      <c r="C59" s="8" t="s">
        <v>141</v>
      </c>
      <c r="D59" s="9" t="s">
        <v>142</v>
      </c>
      <c r="E59" s="8" t="s">
        <v>87</v>
      </c>
      <c r="F59" s="10">
        <v>31.5</v>
      </c>
      <c r="G59" s="32">
        <v>16.510000000000002</v>
      </c>
      <c r="H59" s="11">
        <f t="shared" si="12"/>
        <v>21.238464</v>
      </c>
      <c r="I59" s="11">
        <f t="shared" si="14"/>
        <v>669.01</v>
      </c>
      <c r="J59" s="24" t="s">
        <v>1011</v>
      </c>
      <c r="K59" s="71">
        <f t="shared" si="13"/>
        <v>6.0534959948723715E-5</v>
      </c>
    </row>
    <row r="60" spans="1:13" ht="35.450000000000003" customHeight="1">
      <c r="A60" s="8" t="s">
        <v>131</v>
      </c>
      <c r="B60" s="8" t="s">
        <v>993</v>
      </c>
      <c r="C60" s="8" t="s">
        <v>1486</v>
      </c>
      <c r="D60" s="9" t="s">
        <v>145</v>
      </c>
      <c r="E60" s="8" t="s">
        <v>35</v>
      </c>
      <c r="F60" s="10">
        <v>60</v>
      </c>
      <c r="G60" s="32">
        <v>79.069999999999993</v>
      </c>
      <c r="H60" s="11">
        <f t="shared" si="12"/>
        <v>101.71564799999999</v>
      </c>
      <c r="I60" s="11">
        <f t="shared" si="14"/>
        <v>6102.93</v>
      </c>
      <c r="J60" s="24" t="s">
        <v>1012</v>
      </c>
      <c r="K60" s="71">
        <f t="shared" si="13"/>
        <v>5.5221988179528626E-4</v>
      </c>
    </row>
    <row r="61" spans="1:13" ht="30" customHeight="1">
      <c r="A61" s="8" t="s">
        <v>134</v>
      </c>
      <c r="B61" s="8" t="s">
        <v>993</v>
      </c>
      <c r="C61" s="8" t="s">
        <v>147</v>
      </c>
      <c r="D61" s="9" t="s">
        <v>148</v>
      </c>
      <c r="E61" s="8" t="s">
        <v>35</v>
      </c>
      <c r="F61" s="10">
        <v>60</v>
      </c>
      <c r="G61" s="32">
        <v>47.78</v>
      </c>
      <c r="H61" s="11">
        <f t="shared" si="12"/>
        <v>61.464192000000004</v>
      </c>
      <c r="I61" s="11">
        <f t="shared" si="14"/>
        <v>3687.85</v>
      </c>
      <c r="J61" s="24" t="s">
        <v>1013</v>
      </c>
      <c r="K61" s="71">
        <f t="shared" si="13"/>
        <v>3.3369284771064822E-4</v>
      </c>
    </row>
    <row r="62" spans="1:13" ht="49.15" customHeight="1">
      <c r="A62" s="8" t="s">
        <v>137</v>
      </c>
      <c r="B62" s="8" t="s">
        <v>993</v>
      </c>
      <c r="C62" s="86" t="s">
        <v>1178</v>
      </c>
      <c r="D62" s="29" t="s">
        <v>1179</v>
      </c>
      <c r="E62" s="86" t="s">
        <v>96</v>
      </c>
      <c r="F62" s="87">
        <v>1236</v>
      </c>
      <c r="G62" s="32">
        <v>421.78</v>
      </c>
      <c r="H62" s="11">
        <f t="shared" si="12"/>
        <v>542.57779199999993</v>
      </c>
      <c r="I62" s="32">
        <f t="shared" si="14"/>
        <v>670626.15</v>
      </c>
      <c r="J62" s="30" t="s">
        <v>1014</v>
      </c>
      <c r="K62" s="71">
        <f t="shared" si="13"/>
        <v>6.0681196291261397E-2</v>
      </c>
      <c r="M62" s="2"/>
    </row>
    <row r="63" spans="1:13">
      <c r="A63" s="223" t="s">
        <v>150</v>
      </c>
      <c r="B63" s="224"/>
      <c r="C63" s="224"/>
      <c r="D63" s="224"/>
      <c r="E63" s="224"/>
      <c r="F63" s="224"/>
      <c r="G63" s="224"/>
      <c r="H63" s="225"/>
      <c r="I63" s="25">
        <f>(+I47+I48+I49+I50+I51+I52+I53+I54+I55+I56+I57+I58+I59+I60+I61+I62)</f>
        <v>965491.6399999999</v>
      </c>
      <c r="J63" s="143"/>
      <c r="L63" s="70">
        <f>I63/$I$379</f>
        <v>8.736191949033284E-2</v>
      </c>
    </row>
    <row r="64" spans="1:13">
      <c r="A64" s="26"/>
      <c r="B64" s="28"/>
      <c r="C64" s="66"/>
      <c r="D64" s="20" t="s">
        <v>151</v>
      </c>
      <c r="E64" s="27"/>
      <c r="F64" s="27"/>
      <c r="G64" s="139"/>
      <c r="H64" s="28"/>
      <c r="I64" s="28"/>
      <c r="J64" s="23"/>
    </row>
    <row r="65" spans="1:11" ht="33.75">
      <c r="A65" s="8" t="s">
        <v>140</v>
      </c>
      <c r="B65" s="8" t="s">
        <v>993</v>
      </c>
      <c r="C65" s="8" t="s">
        <v>153</v>
      </c>
      <c r="D65" s="9" t="s">
        <v>154</v>
      </c>
      <c r="E65" s="8" t="s">
        <v>35</v>
      </c>
      <c r="F65" s="10">
        <v>1209.52</v>
      </c>
      <c r="G65" s="32">
        <v>311.49</v>
      </c>
      <c r="H65" s="11">
        <f t="shared" ref="H65:H82" si="15">G65*1.2864</f>
        <v>400.70073600000001</v>
      </c>
      <c r="I65" s="11">
        <f>TRUNC((F65*H65),2)</f>
        <v>484655.55</v>
      </c>
      <c r="J65" s="24" t="s">
        <v>155</v>
      </c>
      <c r="K65" s="71">
        <f t="shared" ref="K65:K82" si="16">I65/$I$379</f>
        <v>4.385376049412814E-2</v>
      </c>
    </row>
    <row r="66" spans="1:11" ht="36.6" customHeight="1">
      <c r="A66" s="8" t="s">
        <v>143</v>
      </c>
      <c r="B66" s="8" t="s">
        <v>993</v>
      </c>
      <c r="C66" s="8" t="s">
        <v>157</v>
      </c>
      <c r="D66" s="9" t="s">
        <v>158</v>
      </c>
      <c r="E66" s="8" t="s">
        <v>109</v>
      </c>
      <c r="F66" s="10">
        <v>1790.09</v>
      </c>
      <c r="G66" s="32">
        <v>7.3</v>
      </c>
      <c r="H66" s="11">
        <f t="shared" si="15"/>
        <v>9.39072</v>
      </c>
      <c r="I66" s="11">
        <f t="shared" ref="I66:I82" si="17">TRUNC((F66*H66),2)</f>
        <v>16810.23</v>
      </c>
      <c r="J66" s="24" t="s">
        <v>1015</v>
      </c>
      <c r="K66" s="71">
        <f t="shared" si="16"/>
        <v>1.5210633619509931E-3</v>
      </c>
    </row>
    <row r="67" spans="1:11" ht="92.45" customHeight="1">
      <c r="A67" s="8" t="s">
        <v>146</v>
      </c>
      <c r="B67" s="8" t="s">
        <v>993</v>
      </c>
      <c r="C67" s="8" t="s">
        <v>141</v>
      </c>
      <c r="D67" s="9" t="s">
        <v>142</v>
      </c>
      <c r="E67" s="8" t="s">
        <v>87</v>
      </c>
      <c r="F67" s="10">
        <v>2081.6999999999998</v>
      </c>
      <c r="G67" s="32">
        <v>16.510000000000002</v>
      </c>
      <c r="H67" s="11">
        <f t="shared" si="15"/>
        <v>21.238464</v>
      </c>
      <c r="I67" s="11">
        <f t="shared" si="17"/>
        <v>44212.11</v>
      </c>
      <c r="J67" s="24" t="s">
        <v>160</v>
      </c>
      <c r="K67" s="71">
        <f t="shared" si="16"/>
        <v>4.0005056846662496E-3</v>
      </c>
    </row>
    <row r="68" spans="1:11" ht="41.45" customHeight="1">
      <c r="A68" s="8" t="s">
        <v>149</v>
      </c>
      <c r="B68" s="8" t="s">
        <v>993</v>
      </c>
      <c r="C68" s="8" t="s">
        <v>138</v>
      </c>
      <c r="D68" s="9" t="s">
        <v>139</v>
      </c>
      <c r="E68" s="8" t="s">
        <v>35</v>
      </c>
      <c r="F68" s="10">
        <v>1897.05</v>
      </c>
      <c r="G68" s="32">
        <v>92.31</v>
      </c>
      <c r="H68" s="11">
        <f t="shared" si="15"/>
        <v>118.747584</v>
      </c>
      <c r="I68" s="11">
        <f t="shared" si="17"/>
        <v>225270.1</v>
      </c>
      <c r="J68" s="24" t="s">
        <v>1016</v>
      </c>
      <c r="K68" s="71">
        <f t="shared" si="16"/>
        <v>2.0383426975897203E-2</v>
      </c>
    </row>
    <row r="69" spans="1:11" ht="58.15" customHeight="1">
      <c r="A69" s="8" t="s">
        <v>152</v>
      </c>
      <c r="B69" s="8" t="s">
        <v>993</v>
      </c>
      <c r="C69" s="8" t="s">
        <v>1486</v>
      </c>
      <c r="D69" s="9" t="s">
        <v>145</v>
      </c>
      <c r="E69" s="8" t="s">
        <v>35</v>
      </c>
      <c r="F69" s="10">
        <v>1665.92</v>
      </c>
      <c r="G69" s="32">
        <v>79.069999999999993</v>
      </c>
      <c r="H69" s="11">
        <f t="shared" si="15"/>
        <v>101.71564799999999</v>
      </c>
      <c r="I69" s="11">
        <f t="shared" si="17"/>
        <v>169450.13</v>
      </c>
      <c r="J69" s="24" t="s">
        <v>1017</v>
      </c>
      <c r="K69" s="71">
        <f t="shared" si="16"/>
        <v>1.533259119124681E-2</v>
      </c>
    </row>
    <row r="70" spans="1:11" ht="60" customHeight="1">
      <c r="A70" s="8" t="s">
        <v>156</v>
      </c>
      <c r="B70" s="8" t="s">
        <v>993</v>
      </c>
      <c r="C70" s="8" t="s">
        <v>147</v>
      </c>
      <c r="D70" s="9" t="s">
        <v>148</v>
      </c>
      <c r="E70" s="8" t="s">
        <v>35</v>
      </c>
      <c r="F70" s="10">
        <v>384.53</v>
      </c>
      <c r="G70" s="32">
        <v>47.78</v>
      </c>
      <c r="H70" s="11">
        <f t="shared" si="15"/>
        <v>61.464192000000004</v>
      </c>
      <c r="I70" s="11">
        <f t="shared" si="17"/>
        <v>23634.82</v>
      </c>
      <c r="J70" s="24" t="s">
        <v>1018</v>
      </c>
      <c r="K70" s="71">
        <f t="shared" si="16"/>
        <v>2.1385822066864388E-3</v>
      </c>
    </row>
    <row r="71" spans="1:11" ht="62.45" customHeight="1">
      <c r="A71" s="8" t="s">
        <v>159</v>
      </c>
      <c r="B71" s="8" t="s">
        <v>993</v>
      </c>
      <c r="C71" s="8" t="s">
        <v>165</v>
      </c>
      <c r="D71" s="9" t="s">
        <v>166</v>
      </c>
      <c r="E71" s="8" t="s">
        <v>35</v>
      </c>
      <c r="F71" s="10">
        <v>703.7</v>
      </c>
      <c r="G71" s="32">
        <v>90.17</v>
      </c>
      <c r="H71" s="11">
        <f t="shared" si="15"/>
        <v>115.994688</v>
      </c>
      <c r="I71" s="11">
        <f t="shared" si="17"/>
        <v>81625.460000000006</v>
      </c>
      <c r="J71" s="24" t="s">
        <v>1019</v>
      </c>
      <c r="K71" s="71">
        <f t="shared" si="16"/>
        <v>7.3858297363210571E-3</v>
      </c>
    </row>
    <row r="72" spans="1:11" ht="45" customHeight="1">
      <c r="A72" s="8" t="s">
        <v>161</v>
      </c>
      <c r="B72" s="8" t="s">
        <v>993</v>
      </c>
      <c r="C72" s="8" t="s">
        <v>126</v>
      </c>
      <c r="D72" s="9" t="s">
        <v>127</v>
      </c>
      <c r="E72" s="8" t="s">
        <v>109</v>
      </c>
      <c r="F72" s="10">
        <v>9589</v>
      </c>
      <c r="G72" s="32">
        <v>8.23</v>
      </c>
      <c r="H72" s="11">
        <f t="shared" si="15"/>
        <v>10.587072000000001</v>
      </c>
      <c r="I72" s="11">
        <f t="shared" si="17"/>
        <v>101519.43</v>
      </c>
      <c r="J72" s="24" t="s">
        <v>1020</v>
      </c>
      <c r="K72" s="71">
        <f t="shared" si="16"/>
        <v>9.1859234227698559E-3</v>
      </c>
    </row>
    <row r="73" spans="1:11" ht="37.9" customHeight="1">
      <c r="A73" s="8" t="s">
        <v>162</v>
      </c>
      <c r="B73" s="8" t="s">
        <v>993</v>
      </c>
      <c r="C73" s="8" t="s">
        <v>120</v>
      </c>
      <c r="D73" s="9" t="s">
        <v>121</v>
      </c>
      <c r="E73" s="8" t="s">
        <v>109</v>
      </c>
      <c r="F73" s="10">
        <v>3695.52</v>
      </c>
      <c r="G73" s="32">
        <v>7.56</v>
      </c>
      <c r="H73" s="11">
        <f t="shared" si="15"/>
        <v>9.7251839999999987</v>
      </c>
      <c r="I73" s="11">
        <f t="shared" si="17"/>
        <v>35939.61</v>
      </c>
      <c r="J73" s="24" t="s">
        <v>1021</v>
      </c>
      <c r="K73" s="71">
        <f t="shared" si="16"/>
        <v>3.2519735907127704E-3</v>
      </c>
    </row>
    <row r="74" spans="1:11" ht="31.15" customHeight="1">
      <c r="A74" s="8" t="s">
        <v>163</v>
      </c>
      <c r="B74" s="8" t="s">
        <v>993</v>
      </c>
      <c r="C74" s="8" t="s">
        <v>1482</v>
      </c>
      <c r="D74" s="9" t="s">
        <v>108</v>
      </c>
      <c r="E74" s="8" t="s">
        <v>109</v>
      </c>
      <c r="F74" s="10">
        <v>31141</v>
      </c>
      <c r="G74" s="32">
        <v>7.27</v>
      </c>
      <c r="H74" s="11">
        <f t="shared" si="15"/>
        <v>9.3521279999999987</v>
      </c>
      <c r="I74" s="11">
        <f t="shared" si="17"/>
        <v>291234.61</v>
      </c>
      <c r="J74" s="24" t="s">
        <v>1022</v>
      </c>
      <c r="K74" s="71">
        <f t="shared" si="16"/>
        <v>2.6352185246905385E-2</v>
      </c>
    </row>
    <row r="75" spans="1:11" ht="45">
      <c r="A75" s="8" t="s">
        <v>164</v>
      </c>
      <c r="B75" s="8" t="s">
        <v>993</v>
      </c>
      <c r="C75" s="8" t="s">
        <v>1484</v>
      </c>
      <c r="D75" s="9" t="s">
        <v>124</v>
      </c>
      <c r="E75" s="8" t="s">
        <v>109</v>
      </c>
      <c r="F75" s="10">
        <v>1647</v>
      </c>
      <c r="G75" s="32">
        <v>6.35</v>
      </c>
      <c r="H75" s="11">
        <f t="shared" si="15"/>
        <v>8.1686399999999999</v>
      </c>
      <c r="I75" s="11">
        <f t="shared" si="17"/>
        <v>13453.75</v>
      </c>
      <c r="J75" s="24" t="s">
        <v>1023</v>
      </c>
      <c r="K75" s="71">
        <f t="shared" si="16"/>
        <v>1.2173543256605158E-3</v>
      </c>
    </row>
    <row r="76" spans="1:11" ht="22.5">
      <c r="A76" s="8" t="s">
        <v>167</v>
      </c>
      <c r="B76" s="8" t="s">
        <v>993</v>
      </c>
      <c r="C76" s="8" t="s">
        <v>135</v>
      </c>
      <c r="D76" s="9" t="s">
        <v>136</v>
      </c>
      <c r="E76" s="8" t="s">
        <v>109</v>
      </c>
      <c r="F76" s="10">
        <v>9589</v>
      </c>
      <c r="G76" s="32">
        <v>4.72</v>
      </c>
      <c r="H76" s="11">
        <f t="shared" si="15"/>
        <v>6.0718079999999999</v>
      </c>
      <c r="I76" s="11">
        <f t="shared" si="17"/>
        <v>58222.559999999998</v>
      </c>
      <c r="J76" s="30" t="s">
        <v>1263</v>
      </c>
      <c r="K76" s="71">
        <f t="shared" si="16"/>
        <v>5.2682326687376324E-3</v>
      </c>
    </row>
    <row r="77" spans="1:11" ht="22.5">
      <c r="A77" s="8" t="s">
        <v>168</v>
      </c>
      <c r="B77" s="8" t="s">
        <v>993</v>
      </c>
      <c r="C77" s="8" t="s">
        <v>129</v>
      </c>
      <c r="D77" s="9" t="s">
        <v>130</v>
      </c>
      <c r="E77" s="8" t="s">
        <v>109</v>
      </c>
      <c r="F77" s="10">
        <f>F73</f>
        <v>3695.52</v>
      </c>
      <c r="G77" s="32">
        <v>5.15</v>
      </c>
      <c r="H77" s="11">
        <f t="shared" si="15"/>
        <v>6.6249600000000006</v>
      </c>
      <c r="I77" s="11">
        <f t="shared" si="17"/>
        <v>24482.67</v>
      </c>
      <c r="J77" s="30" t="s">
        <v>1264</v>
      </c>
      <c r="K77" s="71">
        <f t="shared" si="16"/>
        <v>2.2152993944602019E-3</v>
      </c>
    </row>
    <row r="78" spans="1:11" ht="22.5">
      <c r="A78" s="8" t="s">
        <v>169</v>
      </c>
      <c r="B78" s="8" t="s">
        <v>993</v>
      </c>
      <c r="C78" s="8" t="s">
        <v>1483</v>
      </c>
      <c r="D78" s="9" t="s">
        <v>112</v>
      </c>
      <c r="E78" s="8" t="s">
        <v>109</v>
      </c>
      <c r="F78" s="10">
        <v>31141</v>
      </c>
      <c r="G78" s="32">
        <v>4.5</v>
      </c>
      <c r="H78" s="11">
        <f t="shared" si="15"/>
        <v>5.7888000000000002</v>
      </c>
      <c r="I78" s="11">
        <f t="shared" si="17"/>
        <v>180269.02</v>
      </c>
      <c r="J78" s="30" t="s">
        <v>1265</v>
      </c>
      <c r="K78" s="71">
        <f t="shared" si="16"/>
        <v>1.6311531824181515E-2</v>
      </c>
    </row>
    <row r="79" spans="1:11" ht="22.5">
      <c r="A79" s="8" t="s">
        <v>170</v>
      </c>
      <c r="B79" s="8" t="s">
        <v>993</v>
      </c>
      <c r="C79" s="8" t="s">
        <v>1485</v>
      </c>
      <c r="D79" s="9" t="s">
        <v>133</v>
      </c>
      <c r="E79" s="8" t="s">
        <v>109</v>
      </c>
      <c r="F79" s="10">
        <v>1647</v>
      </c>
      <c r="G79" s="32">
        <v>3.86</v>
      </c>
      <c r="H79" s="11">
        <f t="shared" si="15"/>
        <v>4.9655040000000001</v>
      </c>
      <c r="I79" s="11">
        <f t="shared" si="17"/>
        <v>8178.18</v>
      </c>
      <c r="J79" s="30" t="s">
        <v>1266</v>
      </c>
      <c r="K79" s="71">
        <f t="shared" si="16"/>
        <v>7.3999760654318075E-4</v>
      </c>
    </row>
    <row r="80" spans="1:11" ht="112.5">
      <c r="A80" s="8" t="s">
        <v>171</v>
      </c>
      <c r="B80" s="8" t="s">
        <v>993</v>
      </c>
      <c r="C80" s="8" t="s">
        <v>114</v>
      </c>
      <c r="D80" s="9" t="s">
        <v>115</v>
      </c>
      <c r="E80" s="8" t="s">
        <v>87</v>
      </c>
      <c r="F80" s="10">
        <v>565.91</v>
      </c>
      <c r="G80" s="32">
        <v>691.29</v>
      </c>
      <c r="H80" s="11">
        <f t="shared" si="15"/>
        <v>889.27545599999996</v>
      </c>
      <c r="I80" s="11">
        <f t="shared" si="17"/>
        <v>503249.87</v>
      </c>
      <c r="J80" s="24" t="s">
        <v>176</v>
      </c>
      <c r="K80" s="71">
        <f t="shared" si="16"/>
        <v>4.5536256146620255E-2</v>
      </c>
    </row>
    <row r="81" spans="1:12" ht="33.75">
      <c r="A81" s="8" t="s">
        <v>172</v>
      </c>
      <c r="B81" s="8" t="s">
        <v>1094</v>
      </c>
      <c r="C81" s="8" t="s">
        <v>1149</v>
      </c>
      <c r="D81" s="9" t="s">
        <v>178</v>
      </c>
      <c r="E81" s="8" t="s">
        <v>35</v>
      </c>
      <c r="F81" s="10">
        <v>318.67</v>
      </c>
      <c r="G81" s="32">
        <v>127.85</v>
      </c>
      <c r="H81" s="11">
        <f t="shared" si="15"/>
        <v>164.46624</v>
      </c>
      <c r="I81" s="11">
        <f t="shared" si="17"/>
        <v>52410.45</v>
      </c>
      <c r="J81" s="24" t="s">
        <v>903</v>
      </c>
      <c r="K81" s="71">
        <f t="shared" si="16"/>
        <v>4.7423274564574328E-3</v>
      </c>
    </row>
    <row r="82" spans="1:12" ht="55.15" customHeight="1">
      <c r="A82" s="8" t="s">
        <v>173</v>
      </c>
      <c r="B82" s="8" t="s">
        <v>1094</v>
      </c>
      <c r="C82" s="8" t="s">
        <v>1184</v>
      </c>
      <c r="D82" s="88" t="s">
        <v>1185</v>
      </c>
      <c r="E82" s="8" t="s">
        <v>1080</v>
      </c>
      <c r="F82" s="10">
        <v>47.23</v>
      </c>
      <c r="G82" s="32">
        <v>29.3</v>
      </c>
      <c r="H82" s="11">
        <f t="shared" si="15"/>
        <v>37.691519999999997</v>
      </c>
      <c r="I82" s="11">
        <f t="shared" si="17"/>
        <v>1780.17</v>
      </c>
      <c r="J82" s="30" t="s">
        <v>1186</v>
      </c>
      <c r="K82" s="71">
        <f t="shared" si="16"/>
        <v>1.6107759174290294E-4</v>
      </c>
    </row>
    <row r="83" spans="1:12">
      <c r="A83" s="223" t="s">
        <v>181</v>
      </c>
      <c r="B83" s="224"/>
      <c r="C83" s="224"/>
      <c r="D83" s="224"/>
      <c r="E83" s="224"/>
      <c r="F83" s="224"/>
      <c r="G83" s="224"/>
      <c r="H83" s="225"/>
      <c r="I83" s="25">
        <f>(+I65+I66+I67+I68+I69+I70+I71+I72+I73+I74+I75+I76+I77+I78+I79+I80+I81+I82)</f>
        <v>2316398.7199999997</v>
      </c>
      <c r="J83" s="143"/>
      <c r="L83" s="70">
        <f>I83/$I$379</f>
        <v>0.20959791892568852</v>
      </c>
    </row>
    <row r="84" spans="1:12">
      <c r="A84" s="26"/>
      <c r="B84" s="28"/>
      <c r="C84" s="66"/>
      <c r="D84" s="20" t="s">
        <v>182</v>
      </c>
      <c r="E84" s="27"/>
      <c r="F84" s="27"/>
      <c r="G84" s="139"/>
      <c r="H84" s="28"/>
      <c r="I84" s="28"/>
      <c r="J84" s="23"/>
    </row>
    <row r="85" spans="1:12" ht="45">
      <c r="A85" s="8" t="s">
        <v>174</v>
      </c>
      <c r="B85" s="8" t="s">
        <v>993</v>
      </c>
      <c r="C85" s="8" t="s">
        <v>184</v>
      </c>
      <c r="D85" s="9" t="s">
        <v>185</v>
      </c>
      <c r="E85" s="8" t="s">
        <v>46</v>
      </c>
      <c r="F85" s="10">
        <v>23</v>
      </c>
      <c r="G85" s="32">
        <v>535.16999999999996</v>
      </c>
      <c r="H85" s="11">
        <f t="shared" ref="H85:H130" si="18">G85*1.2864</f>
        <v>688.44268799999998</v>
      </c>
      <c r="I85" s="11">
        <f>TRUNC((F85*H85),2)</f>
        <v>15834.18</v>
      </c>
      <c r="J85" s="24" t="s">
        <v>904</v>
      </c>
      <c r="K85" s="71">
        <f t="shared" ref="K85:K130" si="19">I85/$I$379</f>
        <v>1.4327460757251494E-3</v>
      </c>
    </row>
    <row r="86" spans="1:12" ht="45">
      <c r="A86" s="8" t="s">
        <v>175</v>
      </c>
      <c r="B86" s="8" t="s">
        <v>993</v>
      </c>
      <c r="C86" s="8" t="s">
        <v>187</v>
      </c>
      <c r="D86" s="9" t="s">
        <v>188</v>
      </c>
      <c r="E86" s="8" t="s">
        <v>46</v>
      </c>
      <c r="F86" s="10">
        <v>2</v>
      </c>
      <c r="G86" s="32">
        <v>582.15</v>
      </c>
      <c r="H86" s="11">
        <f t="shared" si="18"/>
        <v>748.87775999999997</v>
      </c>
      <c r="I86" s="11">
        <f t="shared" ref="I86:I130" si="20">TRUNC((F86*H86),2)</f>
        <v>1497.75</v>
      </c>
      <c r="J86" s="24" t="s">
        <v>904</v>
      </c>
      <c r="K86" s="71">
        <f t="shared" si="19"/>
        <v>1.3552299108115118E-4</v>
      </c>
    </row>
    <row r="87" spans="1:12" ht="45">
      <c r="A87" s="8" t="s">
        <v>177</v>
      </c>
      <c r="B87" s="8" t="s">
        <v>993</v>
      </c>
      <c r="C87" s="8" t="s">
        <v>190</v>
      </c>
      <c r="D87" s="9" t="s">
        <v>191</v>
      </c>
      <c r="E87" s="8" t="s">
        <v>46</v>
      </c>
      <c r="F87" s="10">
        <v>2</v>
      </c>
      <c r="G87" s="32">
        <v>876.16</v>
      </c>
      <c r="H87" s="11">
        <f t="shared" si="18"/>
        <v>1127.092224</v>
      </c>
      <c r="I87" s="11">
        <f t="shared" si="20"/>
        <v>2254.1799999999998</v>
      </c>
      <c r="J87" s="24" t="s">
        <v>904</v>
      </c>
      <c r="K87" s="71">
        <f t="shared" si="19"/>
        <v>2.0396809616779124E-4</v>
      </c>
    </row>
    <row r="88" spans="1:12" ht="45">
      <c r="A88" s="8" t="s">
        <v>179</v>
      </c>
      <c r="B88" s="8" t="s">
        <v>993</v>
      </c>
      <c r="C88" s="8" t="s">
        <v>193</v>
      </c>
      <c r="D88" s="9" t="s">
        <v>194</v>
      </c>
      <c r="E88" s="8" t="s">
        <v>46</v>
      </c>
      <c r="F88" s="10">
        <v>1</v>
      </c>
      <c r="G88" s="32">
        <v>1444.72</v>
      </c>
      <c r="H88" s="11">
        <f t="shared" si="18"/>
        <v>1858.4878080000001</v>
      </c>
      <c r="I88" s="11">
        <f t="shared" si="20"/>
        <v>1858.48</v>
      </c>
      <c r="J88" s="24" t="s">
        <v>904</v>
      </c>
      <c r="K88" s="71">
        <f t="shared" si="19"/>
        <v>1.6816342411250063E-4</v>
      </c>
    </row>
    <row r="89" spans="1:12" ht="32.450000000000003" customHeight="1">
      <c r="A89" s="8" t="s">
        <v>180</v>
      </c>
      <c r="B89" s="8" t="s">
        <v>993</v>
      </c>
      <c r="C89" s="8" t="s">
        <v>196</v>
      </c>
      <c r="D89" s="9" t="s">
        <v>197</v>
      </c>
      <c r="E89" s="8" t="s">
        <v>96</v>
      </c>
      <c r="F89" s="10">
        <v>100</v>
      </c>
      <c r="G89" s="32">
        <v>131.86000000000001</v>
      </c>
      <c r="H89" s="11">
        <f t="shared" si="18"/>
        <v>169.62470400000001</v>
      </c>
      <c r="I89" s="11">
        <f t="shared" si="20"/>
        <v>16962.47</v>
      </c>
      <c r="J89" s="24" t="s">
        <v>904</v>
      </c>
      <c r="K89" s="71">
        <f t="shared" si="19"/>
        <v>1.534838705073807E-3</v>
      </c>
    </row>
    <row r="90" spans="1:12" ht="30" customHeight="1">
      <c r="A90" s="8" t="s">
        <v>1026</v>
      </c>
      <c r="B90" s="8" t="s">
        <v>993</v>
      </c>
      <c r="C90" s="8" t="s">
        <v>199</v>
      </c>
      <c r="D90" s="9" t="s">
        <v>200</v>
      </c>
      <c r="E90" s="8" t="s">
        <v>96</v>
      </c>
      <c r="F90" s="10">
        <v>300</v>
      </c>
      <c r="G90" s="32">
        <v>158.88999999999999</v>
      </c>
      <c r="H90" s="11">
        <f t="shared" si="18"/>
        <v>204.39609599999997</v>
      </c>
      <c r="I90" s="11">
        <f t="shared" si="20"/>
        <v>61318.82</v>
      </c>
      <c r="J90" s="24" t="s">
        <v>904</v>
      </c>
      <c r="K90" s="71">
        <f t="shared" si="19"/>
        <v>5.5483958577644561E-3</v>
      </c>
    </row>
    <row r="91" spans="1:12" ht="33.6" customHeight="1">
      <c r="A91" s="8" t="s">
        <v>183</v>
      </c>
      <c r="B91" s="8" t="s">
        <v>993</v>
      </c>
      <c r="C91" s="8" t="s">
        <v>202</v>
      </c>
      <c r="D91" s="9" t="s">
        <v>203</v>
      </c>
      <c r="E91" s="8" t="s">
        <v>96</v>
      </c>
      <c r="F91" s="10">
        <v>40</v>
      </c>
      <c r="G91" s="32">
        <v>85.15</v>
      </c>
      <c r="H91" s="11">
        <f t="shared" si="18"/>
        <v>109.53696000000001</v>
      </c>
      <c r="I91" s="11">
        <f t="shared" si="20"/>
        <v>4381.47</v>
      </c>
      <c r="J91" s="24" t="s">
        <v>904</v>
      </c>
      <c r="K91" s="71">
        <f t="shared" si="19"/>
        <v>3.9645462843086732E-4</v>
      </c>
    </row>
    <row r="92" spans="1:12" ht="33" customHeight="1">
      <c r="A92" s="8" t="s">
        <v>186</v>
      </c>
      <c r="B92" s="8" t="s">
        <v>993</v>
      </c>
      <c r="C92" s="8" t="s">
        <v>205</v>
      </c>
      <c r="D92" s="9" t="s">
        <v>206</v>
      </c>
      <c r="E92" s="8" t="s">
        <v>96</v>
      </c>
      <c r="F92" s="10">
        <v>120</v>
      </c>
      <c r="G92" s="32">
        <v>108.68</v>
      </c>
      <c r="H92" s="11">
        <f t="shared" si="18"/>
        <v>139.80595200000002</v>
      </c>
      <c r="I92" s="11">
        <f t="shared" si="20"/>
        <v>16776.71</v>
      </c>
      <c r="J92" s="24" t="s">
        <v>904</v>
      </c>
      <c r="K92" s="71">
        <f t="shared" si="19"/>
        <v>1.5180303252886394E-3</v>
      </c>
    </row>
    <row r="93" spans="1:12" ht="32.450000000000003" customHeight="1">
      <c r="A93" s="8" t="s">
        <v>189</v>
      </c>
      <c r="B93" s="8" t="s">
        <v>993</v>
      </c>
      <c r="C93" s="8" t="s">
        <v>208</v>
      </c>
      <c r="D93" s="9" t="s">
        <v>209</v>
      </c>
      <c r="E93" s="8" t="s">
        <v>96</v>
      </c>
      <c r="F93" s="10">
        <v>200</v>
      </c>
      <c r="G93" s="32">
        <v>23.73</v>
      </c>
      <c r="H93" s="11">
        <f t="shared" si="18"/>
        <v>30.526271999999999</v>
      </c>
      <c r="I93" s="11">
        <f t="shared" si="20"/>
        <v>6105.25</v>
      </c>
      <c r="J93" s="24" t="s">
        <v>904</v>
      </c>
      <c r="K93" s="71">
        <f t="shared" si="19"/>
        <v>5.5242980557382618E-4</v>
      </c>
    </row>
    <row r="94" spans="1:12" ht="31.15" customHeight="1">
      <c r="A94" s="8" t="s">
        <v>192</v>
      </c>
      <c r="B94" s="8" t="s">
        <v>993</v>
      </c>
      <c r="C94" s="8" t="s">
        <v>211</v>
      </c>
      <c r="D94" s="9" t="s">
        <v>212</v>
      </c>
      <c r="E94" s="8" t="s">
        <v>96</v>
      </c>
      <c r="F94" s="10">
        <v>3000</v>
      </c>
      <c r="G94" s="32">
        <v>11.64</v>
      </c>
      <c r="H94" s="11">
        <f t="shared" si="18"/>
        <v>14.973696</v>
      </c>
      <c r="I94" s="11">
        <f t="shared" si="20"/>
        <v>44921.08</v>
      </c>
      <c r="J94" s="24" t="s">
        <v>904</v>
      </c>
      <c r="K94" s="71">
        <f t="shared" si="19"/>
        <v>4.0646564007315502E-3</v>
      </c>
    </row>
    <row r="95" spans="1:12" ht="45">
      <c r="A95" s="8" t="s">
        <v>195</v>
      </c>
      <c r="B95" s="8" t="s">
        <v>993</v>
      </c>
      <c r="C95" s="8" t="s">
        <v>214</v>
      </c>
      <c r="D95" s="9" t="s">
        <v>215</v>
      </c>
      <c r="E95" s="8" t="s">
        <v>46</v>
      </c>
      <c r="F95" s="10">
        <v>70</v>
      </c>
      <c r="G95" s="32">
        <v>341.92</v>
      </c>
      <c r="H95" s="11">
        <f t="shared" si="18"/>
        <v>439.845888</v>
      </c>
      <c r="I95" s="11">
        <f t="shared" si="20"/>
        <v>30789.21</v>
      </c>
      <c r="J95" s="24" t="s">
        <v>904</v>
      </c>
      <c r="K95" s="71">
        <f t="shared" si="19"/>
        <v>2.7859428023539914E-3</v>
      </c>
    </row>
    <row r="96" spans="1:12" ht="45">
      <c r="A96" s="8" t="s">
        <v>198</v>
      </c>
      <c r="B96" s="8" t="s">
        <v>993</v>
      </c>
      <c r="C96" s="8" t="s">
        <v>217</v>
      </c>
      <c r="D96" s="9" t="s">
        <v>218</v>
      </c>
      <c r="E96" s="8" t="s">
        <v>46</v>
      </c>
      <c r="F96" s="10">
        <v>130</v>
      </c>
      <c r="G96" s="32">
        <v>456.72</v>
      </c>
      <c r="H96" s="11">
        <f t="shared" si="18"/>
        <v>587.52460800000006</v>
      </c>
      <c r="I96" s="11">
        <f t="shared" si="20"/>
        <v>76378.19</v>
      </c>
      <c r="J96" s="24" t="s">
        <v>904</v>
      </c>
      <c r="K96" s="71">
        <f t="shared" si="19"/>
        <v>6.9110337253643602E-3</v>
      </c>
    </row>
    <row r="97" spans="1:11" ht="22.5">
      <c r="A97" s="8" t="s">
        <v>201</v>
      </c>
      <c r="B97" s="8" t="s">
        <v>993</v>
      </c>
      <c r="C97" s="8" t="s">
        <v>220</v>
      </c>
      <c r="D97" s="9" t="s">
        <v>221</v>
      </c>
      <c r="E97" s="8" t="s">
        <v>46</v>
      </c>
      <c r="F97" s="10">
        <v>30</v>
      </c>
      <c r="G97" s="32">
        <v>8.75</v>
      </c>
      <c r="H97" s="11">
        <f t="shared" si="18"/>
        <v>11.256</v>
      </c>
      <c r="I97" s="11">
        <f t="shared" si="20"/>
        <v>337.68</v>
      </c>
      <c r="J97" s="24" t="s">
        <v>904</v>
      </c>
      <c r="K97" s="71">
        <f t="shared" si="19"/>
        <v>3.0554767904044821E-5</v>
      </c>
    </row>
    <row r="98" spans="1:11" ht="22.5">
      <c r="A98" s="8" t="s">
        <v>204</v>
      </c>
      <c r="B98" s="8" t="s">
        <v>993</v>
      </c>
      <c r="C98" s="8" t="s">
        <v>223</v>
      </c>
      <c r="D98" s="9" t="s">
        <v>224</v>
      </c>
      <c r="E98" s="8" t="s">
        <v>46</v>
      </c>
      <c r="F98" s="10">
        <v>9</v>
      </c>
      <c r="G98" s="32">
        <v>35.369999999999997</v>
      </c>
      <c r="H98" s="11">
        <f t="shared" si="18"/>
        <v>45.499967999999996</v>
      </c>
      <c r="I98" s="11">
        <f t="shared" si="20"/>
        <v>409.49</v>
      </c>
      <c r="J98" s="24" t="s">
        <v>904</v>
      </c>
      <c r="K98" s="71">
        <f t="shared" si="19"/>
        <v>3.7052451756181336E-5</v>
      </c>
    </row>
    <row r="99" spans="1:11" ht="22.5">
      <c r="A99" s="8" t="s">
        <v>207</v>
      </c>
      <c r="B99" s="8" t="s">
        <v>993</v>
      </c>
      <c r="C99" s="8" t="s">
        <v>226</v>
      </c>
      <c r="D99" s="9" t="s">
        <v>227</v>
      </c>
      <c r="E99" s="8" t="s">
        <v>46</v>
      </c>
      <c r="F99" s="10">
        <v>16</v>
      </c>
      <c r="G99" s="32">
        <v>13.89</v>
      </c>
      <c r="H99" s="11">
        <f t="shared" si="18"/>
        <v>17.868096000000001</v>
      </c>
      <c r="I99" s="11">
        <f t="shared" si="20"/>
        <v>285.88</v>
      </c>
      <c r="J99" s="24" t="s">
        <v>904</v>
      </c>
      <c r="K99" s="71">
        <f t="shared" si="19"/>
        <v>2.5867676641815723E-5</v>
      </c>
    </row>
    <row r="100" spans="1:11" ht="33.75">
      <c r="A100" s="8" t="s">
        <v>210</v>
      </c>
      <c r="B100" s="8" t="s">
        <v>993</v>
      </c>
      <c r="C100" s="8" t="s">
        <v>229</v>
      </c>
      <c r="D100" s="9" t="s">
        <v>230</v>
      </c>
      <c r="E100" s="8" t="s">
        <v>46</v>
      </c>
      <c r="F100" s="10">
        <v>1</v>
      </c>
      <c r="G100" s="32">
        <v>287.43</v>
      </c>
      <c r="H100" s="11">
        <f t="shared" si="18"/>
        <v>369.74995200000001</v>
      </c>
      <c r="I100" s="11">
        <f t="shared" si="20"/>
        <v>369.74</v>
      </c>
      <c r="J100" s="24" t="s">
        <v>904</v>
      </c>
      <c r="K100" s="71">
        <f t="shared" si="19"/>
        <v>3.3455697360937968E-5</v>
      </c>
    </row>
    <row r="101" spans="1:11">
      <c r="A101" s="8" t="s">
        <v>213</v>
      </c>
      <c r="B101" s="8" t="s">
        <v>993</v>
      </c>
      <c r="C101" s="8" t="s">
        <v>232</v>
      </c>
      <c r="D101" s="9" t="s">
        <v>233</v>
      </c>
      <c r="E101" s="8" t="s">
        <v>46</v>
      </c>
      <c r="F101" s="10">
        <v>2</v>
      </c>
      <c r="G101" s="32">
        <v>115.2</v>
      </c>
      <c r="H101" s="11">
        <f t="shared" si="18"/>
        <v>148.19328000000002</v>
      </c>
      <c r="I101" s="11">
        <f t="shared" si="20"/>
        <v>296.38</v>
      </c>
      <c r="J101" s="24" t="s">
        <v>904</v>
      </c>
      <c r="K101" s="71">
        <f t="shared" si="19"/>
        <v>2.6817762708483784E-5</v>
      </c>
    </row>
    <row r="102" spans="1:11" ht="22.5">
      <c r="A102" s="8" t="s">
        <v>216</v>
      </c>
      <c r="B102" s="8" t="s">
        <v>993</v>
      </c>
      <c r="C102" s="8" t="s">
        <v>235</v>
      </c>
      <c r="D102" s="9" t="s">
        <v>236</v>
      </c>
      <c r="E102" s="8" t="s">
        <v>46</v>
      </c>
      <c r="F102" s="10">
        <v>1</v>
      </c>
      <c r="G102" s="32">
        <v>76567.67</v>
      </c>
      <c r="H102" s="11">
        <f t="shared" si="18"/>
        <v>98496.650687999994</v>
      </c>
      <c r="I102" s="11">
        <f t="shared" si="20"/>
        <v>98496.65</v>
      </c>
      <c r="J102" s="24" t="s">
        <v>904</v>
      </c>
      <c r="K102" s="71">
        <f t="shared" si="19"/>
        <v>8.9124090265219613E-3</v>
      </c>
    </row>
    <row r="103" spans="1:11" ht="22.5">
      <c r="A103" s="8" t="s">
        <v>219</v>
      </c>
      <c r="B103" s="8" t="s">
        <v>993</v>
      </c>
      <c r="C103" s="8" t="s">
        <v>238</v>
      </c>
      <c r="D103" s="9" t="s">
        <v>239</v>
      </c>
      <c r="E103" s="8" t="s">
        <v>46</v>
      </c>
      <c r="F103" s="10">
        <v>36</v>
      </c>
      <c r="G103" s="32">
        <v>30.85</v>
      </c>
      <c r="H103" s="11">
        <f t="shared" si="18"/>
        <v>39.68544</v>
      </c>
      <c r="I103" s="11">
        <f t="shared" si="20"/>
        <v>1428.67</v>
      </c>
      <c r="J103" s="24" t="s">
        <v>904</v>
      </c>
      <c r="K103" s="71">
        <f t="shared" si="19"/>
        <v>1.2927232960634836E-4</v>
      </c>
    </row>
    <row r="104" spans="1:11" ht="22.5">
      <c r="A104" s="8" t="s">
        <v>222</v>
      </c>
      <c r="B104" s="8" t="s">
        <v>993</v>
      </c>
      <c r="C104" s="8" t="s">
        <v>241</v>
      </c>
      <c r="D104" s="9" t="s">
        <v>242</v>
      </c>
      <c r="E104" s="8" t="s">
        <v>46</v>
      </c>
      <c r="F104" s="10">
        <v>1</v>
      </c>
      <c r="G104" s="32">
        <v>42.19</v>
      </c>
      <c r="H104" s="11">
        <f t="shared" si="18"/>
        <v>54.273215999999998</v>
      </c>
      <c r="I104" s="11">
        <f t="shared" si="20"/>
        <v>54.27</v>
      </c>
      <c r="J104" s="24" t="s">
        <v>904</v>
      </c>
      <c r="K104" s="71">
        <f t="shared" si="19"/>
        <v>4.9105876988643464E-6</v>
      </c>
    </row>
    <row r="105" spans="1:11" ht="22.5">
      <c r="A105" s="8" t="s">
        <v>225</v>
      </c>
      <c r="B105" s="8" t="s">
        <v>993</v>
      </c>
      <c r="C105" s="8" t="s">
        <v>244</v>
      </c>
      <c r="D105" s="9" t="s">
        <v>245</v>
      </c>
      <c r="E105" s="8" t="s">
        <v>46</v>
      </c>
      <c r="F105" s="10">
        <v>2</v>
      </c>
      <c r="G105" s="32">
        <v>124.89</v>
      </c>
      <c r="H105" s="11">
        <f t="shared" si="18"/>
        <v>160.65849599999999</v>
      </c>
      <c r="I105" s="11">
        <f t="shared" si="20"/>
        <v>321.31</v>
      </c>
      <c r="J105" s="24" t="s">
        <v>904</v>
      </c>
      <c r="K105" s="71">
        <f t="shared" si="19"/>
        <v>2.9073538483915665E-5</v>
      </c>
    </row>
    <row r="106" spans="1:11" ht="22.5">
      <c r="A106" s="8" t="s">
        <v>228</v>
      </c>
      <c r="B106" s="8" t="s">
        <v>993</v>
      </c>
      <c r="C106" s="8" t="s">
        <v>247</v>
      </c>
      <c r="D106" s="9" t="s">
        <v>248</v>
      </c>
      <c r="E106" s="8" t="s">
        <v>46</v>
      </c>
      <c r="F106" s="10">
        <v>1</v>
      </c>
      <c r="G106" s="32">
        <v>2606.96</v>
      </c>
      <c r="H106" s="11">
        <f t="shared" si="18"/>
        <v>3353.5933439999999</v>
      </c>
      <c r="I106" s="11">
        <f t="shared" si="20"/>
        <v>3353.59</v>
      </c>
      <c r="J106" s="24" t="s">
        <v>904</v>
      </c>
      <c r="K106" s="71">
        <f t="shared" si="19"/>
        <v>3.0344753641117528E-4</v>
      </c>
    </row>
    <row r="107" spans="1:11" ht="22.5">
      <c r="A107" s="8" t="s">
        <v>231</v>
      </c>
      <c r="B107" s="8" t="s">
        <v>993</v>
      </c>
      <c r="C107" s="8" t="s">
        <v>250</v>
      </c>
      <c r="D107" s="9" t="s">
        <v>251</v>
      </c>
      <c r="E107" s="8" t="s">
        <v>46</v>
      </c>
      <c r="F107" s="10">
        <v>1</v>
      </c>
      <c r="G107" s="32">
        <v>1036.3399999999999</v>
      </c>
      <c r="H107" s="11">
        <f t="shared" si="18"/>
        <v>1333.1477759999998</v>
      </c>
      <c r="I107" s="11">
        <f t="shared" si="20"/>
        <v>1333.14</v>
      </c>
      <c r="J107" s="24" t="s">
        <v>904</v>
      </c>
      <c r="K107" s="71">
        <f t="shared" si="19"/>
        <v>1.2062835608741506E-4</v>
      </c>
    </row>
    <row r="108" spans="1:11" ht="33.75">
      <c r="A108" s="8" t="s">
        <v>234</v>
      </c>
      <c r="B108" s="8" t="s">
        <v>993</v>
      </c>
      <c r="C108" s="8" t="s">
        <v>253</v>
      </c>
      <c r="D108" s="9" t="s">
        <v>254</v>
      </c>
      <c r="E108" s="8" t="s">
        <v>96</v>
      </c>
      <c r="F108" s="10">
        <v>92</v>
      </c>
      <c r="G108" s="32">
        <v>111.79</v>
      </c>
      <c r="H108" s="11">
        <f t="shared" si="18"/>
        <v>143.806656</v>
      </c>
      <c r="I108" s="11">
        <f t="shared" si="20"/>
        <v>13230.21</v>
      </c>
      <c r="J108" s="24" t="s">
        <v>904</v>
      </c>
      <c r="K108" s="71">
        <f t="shared" si="19"/>
        <v>1.1971274457230894E-3</v>
      </c>
    </row>
    <row r="109" spans="1:11" ht="22.5">
      <c r="A109" s="8" t="s">
        <v>237</v>
      </c>
      <c r="B109" s="8" t="s">
        <v>993</v>
      </c>
      <c r="C109" s="8" t="s">
        <v>256</v>
      </c>
      <c r="D109" s="9" t="s">
        <v>257</v>
      </c>
      <c r="E109" s="8" t="s">
        <v>46</v>
      </c>
      <c r="F109" s="10">
        <v>10</v>
      </c>
      <c r="G109" s="32">
        <v>72.27</v>
      </c>
      <c r="H109" s="11">
        <f t="shared" si="18"/>
        <v>92.968127999999993</v>
      </c>
      <c r="I109" s="11">
        <f t="shared" si="20"/>
        <v>929.68</v>
      </c>
      <c r="J109" s="24" t="s">
        <v>904</v>
      </c>
      <c r="K109" s="71">
        <f t="shared" si="19"/>
        <v>8.4121525186663069E-5</v>
      </c>
    </row>
    <row r="110" spans="1:11" ht="22.5">
      <c r="A110" s="8" t="s">
        <v>240</v>
      </c>
      <c r="B110" s="8" t="s">
        <v>993</v>
      </c>
      <c r="C110" s="8" t="s">
        <v>259</v>
      </c>
      <c r="D110" s="9" t="s">
        <v>260</v>
      </c>
      <c r="E110" s="8" t="s">
        <v>46</v>
      </c>
      <c r="F110" s="10">
        <v>30</v>
      </c>
      <c r="G110" s="32">
        <v>15.9</v>
      </c>
      <c r="H110" s="11">
        <f t="shared" si="18"/>
        <v>20.453759999999999</v>
      </c>
      <c r="I110" s="11">
        <f t="shared" si="20"/>
        <v>613.61</v>
      </c>
      <c r="J110" s="24" t="s">
        <v>904</v>
      </c>
      <c r="K110" s="71">
        <f t="shared" si="19"/>
        <v>5.5522124892208434E-5</v>
      </c>
    </row>
    <row r="111" spans="1:11" ht="22.5">
      <c r="A111" s="8" t="s">
        <v>243</v>
      </c>
      <c r="B111" s="8" t="s">
        <v>993</v>
      </c>
      <c r="C111" s="8" t="s">
        <v>262</v>
      </c>
      <c r="D111" s="9" t="s">
        <v>263</v>
      </c>
      <c r="E111" s="8" t="s">
        <v>46</v>
      </c>
      <c r="F111" s="10">
        <v>50</v>
      </c>
      <c r="G111" s="32">
        <v>10.14</v>
      </c>
      <c r="H111" s="11">
        <f t="shared" si="18"/>
        <v>13.044096000000001</v>
      </c>
      <c r="I111" s="11">
        <f t="shared" si="20"/>
        <v>652.20000000000005</v>
      </c>
      <c r="J111" s="24" t="s">
        <v>904</v>
      </c>
      <c r="K111" s="71">
        <f t="shared" si="19"/>
        <v>5.9013917398181807E-5</v>
      </c>
    </row>
    <row r="112" spans="1:11" ht="33.75">
      <c r="A112" s="8" t="s">
        <v>246</v>
      </c>
      <c r="B112" s="8" t="s">
        <v>993</v>
      </c>
      <c r="C112" s="8" t="s">
        <v>265</v>
      </c>
      <c r="D112" s="9" t="s">
        <v>266</v>
      </c>
      <c r="E112" s="8" t="s">
        <v>96</v>
      </c>
      <c r="F112" s="10">
        <v>40</v>
      </c>
      <c r="G112" s="32">
        <v>53.42</v>
      </c>
      <c r="H112" s="11">
        <f t="shared" si="18"/>
        <v>68.719487999999998</v>
      </c>
      <c r="I112" s="11">
        <f t="shared" si="20"/>
        <v>2748.77</v>
      </c>
      <c r="J112" s="24" t="s">
        <v>904</v>
      </c>
      <c r="K112" s="71">
        <f t="shared" si="19"/>
        <v>2.4872076928334895E-4</v>
      </c>
    </row>
    <row r="113" spans="1:11" ht="22.5">
      <c r="A113" s="8" t="s">
        <v>249</v>
      </c>
      <c r="B113" s="8" t="s">
        <v>1094</v>
      </c>
      <c r="C113" s="8" t="s">
        <v>268</v>
      </c>
      <c r="D113" s="9" t="s">
        <v>269</v>
      </c>
      <c r="E113" s="8" t="s">
        <v>46</v>
      </c>
      <c r="F113" s="10">
        <v>19</v>
      </c>
      <c r="G113" s="32">
        <v>10.84</v>
      </c>
      <c r="H113" s="11">
        <f t="shared" si="18"/>
        <v>13.944576</v>
      </c>
      <c r="I113" s="11">
        <f t="shared" si="20"/>
        <v>264.94</v>
      </c>
      <c r="J113" s="24" t="s">
        <v>904</v>
      </c>
      <c r="K113" s="71">
        <f t="shared" si="19"/>
        <v>2.3972933571717704E-5</v>
      </c>
    </row>
    <row r="114" spans="1:11" ht="22.5">
      <c r="A114" s="8" t="s">
        <v>252</v>
      </c>
      <c r="B114" s="8" t="s">
        <v>1094</v>
      </c>
      <c r="C114" s="8" t="s">
        <v>271</v>
      </c>
      <c r="D114" s="9" t="s">
        <v>272</v>
      </c>
      <c r="E114" s="8" t="s">
        <v>46</v>
      </c>
      <c r="F114" s="10">
        <v>46</v>
      </c>
      <c r="G114" s="32">
        <v>12.31</v>
      </c>
      <c r="H114" s="11">
        <f t="shared" si="18"/>
        <v>15.835584000000001</v>
      </c>
      <c r="I114" s="11">
        <f t="shared" si="20"/>
        <v>728.43</v>
      </c>
      <c r="J114" s="24" t="s">
        <v>904</v>
      </c>
      <c r="K114" s="71">
        <f t="shared" si="19"/>
        <v>6.5911542242191916E-5</v>
      </c>
    </row>
    <row r="115" spans="1:11" ht="22.5">
      <c r="A115" s="8" t="s">
        <v>255</v>
      </c>
      <c r="B115" s="8" t="s">
        <v>1094</v>
      </c>
      <c r="C115" s="8" t="s">
        <v>274</v>
      </c>
      <c r="D115" s="9" t="s">
        <v>275</v>
      </c>
      <c r="E115" s="8" t="s">
        <v>46</v>
      </c>
      <c r="F115" s="10">
        <v>1</v>
      </c>
      <c r="G115" s="32">
        <v>12.31</v>
      </c>
      <c r="H115" s="11">
        <f t="shared" si="18"/>
        <v>15.835584000000001</v>
      </c>
      <c r="I115" s="11">
        <f t="shared" si="20"/>
        <v>15.83</v>
      </c>
      <c r="J115" s="24" t="s">
        <v>904</v>
      </c>
      <c r="K115" s="71">
        <f t="shared" si="19"/>
        <v>1.4323678509862281E-6</v>
      </c>
    </row>
    <row r="116" spans="1:11" ht="22.5">
      <c r="A116" s="8" t="s">
        <v>258</v>
      </c>
      <c r="B116" s="8" t="s">
        <v>1094</v>
      </c>
      <c r="C116" s="8" t="s">
        <v>277</v>
      </c>
      <c r="D116" s="9" t="s">
        <v>278</v>
      </c>
      <c r="E116" s="8" t="s">
        <v>46</v>
      </c>
      <c r="F116" s="10">
        <v>6</v>
      </c>
      <c r="G116" s="32">
        <v>50.25</v>
      </c>
      <c r="H116" s="11">
        <f t="shared" si="18"/>
        <v>64.641599999999997</v>
      </c>
      <c r="I116" s="11">
        <f t="shared" si="20"/>
        <v>387.84</v>
      </c>
      <c r="J116" s="24" t="s">
        <v>904</v>
      </c>
      <c r="K116" s="71">
        <f t="shared" si="19"/>
        <v>3.5093464771099093E-5</v>
      </c>
    </row>
    <row r="117" spans="1:11" ht="22.5">
      <c r="A117" s="8" t="s">
        <v>261</v>
      </c>
      <c r="B117" s="8" t="s">
        <v>1094</v>
      </c>
      <c r="C117" s="8" t="s">
        <v>280</v>
      </c>
      <c r="D117" s="9" t="s">
        <v>281</v>
      </c>
      <c r="E117" s="8" t="s">
        <v>46</v>
      </c>
      <c r="F117" s="10">
        <v>3</v>
      </c>
      <c r="G117" s="32">
        <v>66.260000000000005</v>
      </c>
      <c r="H117" s="11">
        <f t="shared" si="18"/>
        <v>85.236864000000011</v>
      </c>
      <c r="I117" s="11">
        <f t="shared" si="20"/>
        <v>255.71</v>
      </c>
      <c r="J117" s="24" t="s">
        <v>904</v>
      </c>
      <c r="K117" s="71">
        <f t="shared" si="19"/>
        <v>2.3137762676922829E-5</v>
      </c>
    </row>
    <row r="118" spans="1:11" ht="22.5">
      <c r="A118" s="8" t="s">
        <v>264</v>
      </c>
      <c r="B118" s="8" t="s">
        <v>1094</v>
      </c>
      <c r="C118" s="8" t="s">
        <v>283</v>
      </c>
      <c r="D118" s="9" t="s">
        <v>284</v>
      </c>
      <c r="E118" s="8" t="s">
        <v>46</v>
      </c>
      <c r="F118" s="10">
        <v>4</v>
      </c>
      <c r="G118" s="32">
        <v>89.49</v>
      </c>
      <c r="H118" s="11">
        <f t="shared" si="18"/>
        <v>115.119936</v>
      </c>
      <c r="I118" s="11">
        <f t="shared" si="20"/>
        <v>460.47</v>
      </c>
      <c r="J118" s="24" t="s">
        <v>904</v>
      </c>
      <c r="K118" s="71">
        <f t="shared" si="19"/>
        <v>4.1665345820823023E-5</v>
      </c>
    </row>
    <row r="119" spans="1:11" ht="22.5">
      <c r="A119" s="8" t="s">
        <v>267</v>
      </c>
      <c r="B119" s="8" t="s">
        <v>1094</v>
      </c>
      <c r="C119" s="8" t="s">
        <v>286</v>
      </c>
      <c r="D119" s="9" t="s">
        <v>287</v>
      </c>
      <c r="E119" s="8" t="s">
        <v>46</v>
      </c>
      <c r="F119" s="10">
        <v>17</v>
      </c>
      <c r="G119" s="32">
        <v>53.85</v>
      </c>
      <c r="H119" s="11">
        <f t="shared" si="18"/>
        <v>69.272639999999996</v>
      </c>
      <c r="I119" s="11">
        <f t="shared" si="20"/>
        <v>1177.6300000000001</v>
      </c>
      <c r="J119" s="24" t="s">
        <v>904</v>
      </c>
      <c r="K119" s="71">
        <f t="shared" si="19"/>
        <v>1.0655712901812457E-4</v>
      </c>
    </row>
    <row r="120" spans="1:11" ht="22.5">
      <c r="A120" s="8" t="s">
        <v>270</v>
      </c>
      <c r="B120" s="8" t="s">
        <v>1094</v>
      </c>
      <c r="C120" s="8" t="s">
        <v>289</v>
      </c>
      <c r="D120" s="9" t="s">
        <v>290</v>
      </c>
      <c r="E120" s="8" t="s">
        <v>46</v>
      </c>
      <c r="F120" s="10">
        <v>2</v>
      </c>
      <c r="G120" s="32">
        <v>78.510000000000005</v>
      </c>
      <c r="H120" s="11">
        <f t="shared" si="18"/>
        <v>100.99526400000001</v>
      </c>
      <c r="I120" s="11">
        <f t="shared" si="20"/>
        <v>201.99</v>
      </c>
      <c r="J120" s="24" t="s">
        <v>904</v>
      </c>
      <c r="K120" s="71">
        <f t="shared" si="19"/>
        <v>1.8276941391074431E-5</v>
      </c>
    </row>
    <row r="121" spans="1:11" ht="56.25">
      <c r="A121" s="8" t="s">
        <v>273</v>
      </c>
      <c r="B121" s="8" t="s">
        <v>993</v>
      </c>
      <c r="C121" s="8" t="s">
        <v>292</v>
      </c>
      <c r="D121" s="9" t="s">
        <v>293</v>
      </c>
      <c r="E121" s="8" t="s">
        <v>96</v>
      </c>
      <c r="F121" s="10">
        <v>50</v>
      </c>
      <c r="G121" s="32">
        <v>46.18</v>
      </c>
      <c r="H121" s="11">
        <f t="shared" si="18"/>
        <v>59.405951999999999</v>
      </c>
      <c r="I121" s="11">
        <f t="shared" si="20"/>
        <v>2970.29</v>
      </c>
      <c r="J121" s="24" t="s">
        <v>904</v>
      </c>
      <c r="K121" s="71">
        <f t="shared" si="19"/>
        <v>2.6876487075842598E-4</v>
      </c>
    </row>
    <row r="122" spans="1:11" ht="45">
      <c r="A122" s="8" t="s">
        <v>276</v>
      </c>
      <c r="B122" s="8" t="s">
        <v>993</v>
      </c>
      <c r="C122" s="8" t="s">
        <v>295</v>
      </c>
      <c r="D122" s="9" t="s">
        <v>296</v>
      </c>
      <c r="E122" s="8" t="s">
        <v>46</v>
      </c>
      <c r="F122" s="10">
        <v>309</v>
      </c>
      <c r="G122" s="32">
        <v>418.26</v>
      </c>
      <c r="H122" s="11">
        <f t="shared" si="18"/>
        <v>538.04966400000001</v>
      </c>
      <c r="I122" s="11">
        <f t="shared" si="20"/>
        <v>166257.34</v>
      </c>
      <c r="J122" s="24" t="s">
        <v>904</v>
      </c>
      <c r="K122" s="71">
        <f t="shared" si="19"/>
        <v>1.5043693544313749E-2</v>
      </c>
    </row>
    <row r="123" spans="1:11">
      <c r="A123" s="8" t="s">
        <v>279</v>
      </c>
      <c r="B123" s="8" t="s">
        <v>993</v>
      </c>
      <c r="C123" s="8" t="s">
        <v>298</v>
      </c>
      <c r="D123" s="9" t="s">
        <v>299</v>
      </c>
      <c r="E123" s="8" t="s">
        <v>46</v>
      </c>
      <c r="F123" s="10">
        <v>57</v>
      </c>
      <c r="G123" s="32">
        <v>5.34</v>
      </c>
      <c r="H123" s="11">
        <f t="shared" si="18"/>
        <v>6.8693759999999999</v>
      </c>
      <c r="I123" s="11">
        <f t="shared" si="20"/>
        <v>391.55</v>
      </c>
      <c r="J123" s="24" t="s">
        <v>904</v>
      </c>
      <c r="K123" s="71">
        <f t="shared" si="19"/>
        <v>3.5429161847988478E-5</v>
      </c>
    </row>
    <row r="124" spans="1:11" ht="45">
      <c r="A124" s="8" t="s">
        <v>282</v>
      </c>
      <c r="B124" s="8" t="s">
        <v>993</v>
      </c>
      <c r="C124" s="8" t="s">
        <v>301</v>
      </c>
      <c r="D124" s="9" t="s">
        <v>302</v>
      </c>
      <c r="E124" s="8" t="s">
        <v>46</v>
      </c>
      <c r="F124" s="10">
        <v>3</v>
      </c>
      <c r="G124" s="32">
        <v>1710.83</v>
      </c>
      <c r="H124" s="11">
        <f t="shared" si="18"/>
        <v>2200.8117119999997</v>
      </c>
      <c r="I124" s="11">
        <f t="shared" si="20"/>
        <v>6602.43</v>
      </c>
      <c r="J124" s="24" t="s">
        <v>904</v>
      </c>
      <c r="K124" s="71">
        <f t="shared" si="19"/>
        <v>5.9741683325249546E-4</v>
      </c>
    </row>
    <row r="125" spans="1:11" ht="45">
      <c r="A125" s="8" t="s">
        <v>285</v>
      </c>
      <c r="B125" s="8" t="s">
        <v>993</v>
      </c>
      <c r="C125" s="8" t="s">
        <v>304</v>
      </c>
      <c r="D125" s="9" t="s">
        <v>305</v>
      </c>
      <c r="E125" s="8" t="s">
        <v>46</v>
      </c>
      <c r="F125" s="10">
        <v>3</v>
      </c>
      <c r="G125" s="32">
        <v>356.02</v>
      </c>
      <c r="H125" s="11">
        <f t="shared" si="18"/>
        <v>457.984128</v>
      </c>
      <c r="I125" s="11">
        <f t="shared" si="20"/>
        <v>1373.95</v>
      </c>
      <c r="J125" s="24" t="s">
        <v>904</v>
      </c>
      <c r="K125" s="71">
        <f t="shared" si="19"/>
        <v>1.2432102393319824E-4</v>
      </c>
    </row>
    <row r="126" spans="1:11" ht="33.6" customHeight="1">
      <c r="A126" s="8" t="s">
        <v>288</v>
      </c>
      <c r="B126" s="8" t="s">
        <v>993</v>
      </c>
      <c r="C126" s="8" t="s">
        <v>1187</v>
      </c>
      <c r="D126" s="9" t="s">
        <v>1188</v>
      </c>
      <c r="E126" s="8" t="s">
        <v>46</v>
      </c>
      <c r="F126" s="10">
        <v>57</v>
      </c>
      <c r="G126" s="32">
        <v>764.8</v>
      </c>
      <c r="H126" s="11">
        <f t="shared" si="18"/>
        <v>983.83871999999997</v>
      </c>
      <c r="I126" s="11">
        <f t="shared" si="20"/>
        <v>56078.8</v>
      </c>
      <c r="J126" s="24" t="s">
        <v>1267</v>
      </c>
      <c r="K126" s="71">
        <f t="shared" si="19"/>
        <v>5.0742558586156974E-3</v>
      </c>
    </row>
    <row r="127" spans="1:11" ht="22.5">
      <c r="A127" s="8" t="s">
        <v>291</v>
      </c>
      <c r="B127" s="8" t="s">
        <v>993</v>
      </c>
      <c r="C127" s="8" t="s">
        <v>308</v>
      </c>
      <c r="D127" s="9" t="s">
        <v>309</v>
      </c>
      <c r="E127" s="8" t="s">
        <v>46</v>
      </c>
      <c r="F127" s="10">
        <v>252</v>
      </c>
      <c r="G127" s="32">
        <v>143.15</v>
      </c>
      <c r="H127" s="11">
        <f t="shared" si="18"/>
        <v>184.14816000000002</v>
      </c>
      <c r="I127" s="11">
        <f t="shared" si="20"/>
        <v>46405.33</v>
      </c>
      <c r="J127" s="24" t="s">
        <v>1267</v>
      </c>
      <c r="K127" s="71">
        <f t="shared" si="19"/>
        <v>4.198957852584128E-3</v>
      </c>
    </row>
    <row r="128" spans="1:11" ht="30.6" customHeight="1">
      <c r="A128" s="8" t="s">
        <v>294</v>
      </c>
      <c r="B128" s="8" t="s">
        <v>993</v>
      </c>
      <c r="C128" s="8" t="s">
        <v>897</v>
      </c>
      <c r="D128" s="9" t="s">
        <v>901</v>
      </c>
      <c r="E128" s="8" t="s">
        <v>1081</v>
      </c>
      <c r="F128" s="10">
        <v>1000</v>
      </c>
      <c r="G128" s="32">
        <v>3.9</v>
      </c>
      <c r="H128" s="11">
        <f t="shared" si="18"/>
        <v>5.0169600000000001</v>
      </c>
      <c r="I128" s="11">
        <f t="shared" si="20"/>
        <v>5016.96</v>
      </c>
      <c r="J128" s="24" t="s">
        <v>905</v>
      </c>
      <c r="K128" s="71">
        <f t="shared" si="19"/>
        <v>4.5395655171723731E-4</v>
      </c>
    </row>
    <row r="129" spans="1:12" ht="32.450000000000003" customHeight="1">
      <c r="A129" s="8" t="s">
        <v>297</v>
      </c>
      <c r="B129" s="8" t="s">
        <v>993</v>
      </c>
      <c r="C129" s="8" t="s">
        <v>898</v>
      </c>
      <c r="D129" s="9" t="s">
        <v>902</v>
      </c>
      <c r="E129" s="8" t="s">
        <v>1081</v>
      </c>
      <c r="F129" s="10">
        <v>100</v>
      </c>
      <c r="G129" s="32">
        <v>5.8</v>
      </c>
      <c r="H129" s="11">
        <f t="shared" si="18"/>
        <v>7.4611199999999993</v>
      </c>
      <c r="I129" s="11">
        <f t="shared" si="20"/>
        <v>746.11</v>
      </c>
      <c r="J129" s="24" t="s">
        <v>905</v>
      </c>
      <c r="K129" s="71">
        <f t="shared" si="19"/>
        <v>6.7511306209686335E-5</v>
      </c>
    </row>
    <row r="130" spans="1:12" ht="29.45" customHeight="1">
      <c r="A130" s="8" t="s">
        <v>300</v>
      </c>
      <c r="B130" s="8" t="s">
        <v>993</v>
      </c>
      <c r="C130" s="8" t="s">
        <v>899</v>
      </c>
      <c r="D130" s="9" t="s">
        <v>900</v>
      </c>
      <c r="E130" s="8" t="s">
        <v>1081</v>
      </c>
      <c r="F130" s="10">
        <v>100</v>
      </c>
      <c r="G130" s="32">
        <v>7.61</v>
      </c>
      <c r="H130" s="11">
        <f t="shared" si="18"/>
        <v>9.7895040000000009</v>
      </c>
      <c r="I130" s="11">
        <f t="shared" si="20"/>
        <v>978.95</v>
      </c>
      <c r="J130" s="24" t="s">
        <v>905</v>
      </c>
      <c r="K130" s="71">
        <f t="shared" si="19"/>
        <v>8.8579690949018832E-5</v>
      </c>
    </row>
    <row r="131" spans="1:12">
      <c r="A131" s="223" t="s">
        <v>310</v>
      </c>
      <c r="B131" s="224"/>
      <c r="C131" s="224"/>
      <c r="D131" s="224"/>
      <c r="E131" s="224"/>
      <c r="F131" s="224"/>
      <c r="G131" s="224"/>
      <c r="H131" s="225"/>
      <c r="I131" s="25">
        <f>(I85+I86+I87+I88+I89+I90+I91+I92+I93+I94+I95+I96+I97+I98+I99+I100+I101+I102+I103+I104+I105+I106+I107+I108+I109+I110+I111+I112+I113+I114+I115+I116+I117+I118+I119+I120+I121+I122+I123+I124+I125+I126+I127+I128+I129+I130)</f>
        <v>694253.61</v>
      </c>
      <c r="J131" s="143"/>
      <c r="L131" s="70">
        <f>I131/$I$379</f>
        <v>6.2819112532857296E-2</v>
      </c>
    </row>
    <row r="132" spans="1:12">
      <c r="A132" s="26"/>
      <c r="B132" s="28"/>
      <c r="C132" s="66"/>
      <c r="D132" s="20" t="s">
        <v>311</v>
      </c>
      <c r="E132" s="27"/>
      <c r="F132" s="27"/>
      <c r="G132" s="139"/>
      <c r="H132" s="28"/>
      <c r="I132" s="28"/>
      <c r="J132" s="23"/>
    </row>
    <row r="133" spans="1:12" ht="45">
      <c r="A133" s="8" t="s">
        <v>303</v>
      </c>
      <c r="B133" s="8" t="s">
        <v>993</v>
      </c>
      <c r="C133" s="8" t="s">
        <v>313</v>
      </c>
      <c r="D133" s="9" t="s">
        <v>314</v>
      </c>
      <c r="E133" s="8" t="s">
        <v>46</v>
      </c>
      <c r="F133" s="10">
        <v>5</v>
      </c>
      <c r="G133" s="32">
        <v>2200</v>
      </c>
      <c r="H133" s="11">
        <f t="shared" ref="H133:H152" si="21">G133*1.2864</f>
        <v>2830.08</v>
      </c>
      <c r="I133" s="11">
        <f>TRUNC((F133*H133),2)</f>
        <v>14150.4</v>
      </c>
      <c r="J133" s="24" t="s">
        <v>963</v>
      </c>
      <c r="K133" s="71">
        <f t="shared" ref="K133:K152" si="22">I133/$I$379</f>
        <v>1.2803902740742591E-3</v>
      </c>
    </row>
    <row r="134" spans="1:12" ht="33.75">
      <c r="A134" s="8" t="s">
        <v>306</v>
      </c>
      <c r="B134" s="8" t="s">
        <v>993</v>
      </c>
      <c r="C134" s="8" t="s">
        <v>316</v>
      </c>
      <c r="D134" s="9" t="s">
        <v>317</v>
      </c>
      <c r="E134" s="8" t="s">
        <v>46</v>
      </c>
      <c r="F134" s="10">
        <v>5</v>
      </c>
      <c r="G134" s="32">
        <v>817.26</v>
      </c>
      <c r="H134" s="11">
        <f t="shared" si="21"/>
        <v>1051.3232639999999</v>
      </c>
      <c r="I134" s="11">
        <f t="shared" ref="I134:I152" si="23">TRUNC((F134*H134),2)</f>
        <v>5256.61</v>
      </c>
      <c r="J134" s="24" t="s">
        <v>963</v>
      </c>
      <c r="K134" s="71">
        <f t="shared" si="22"/>
        <v>4.7564113513409452E-4</v>
      </c>
    </row>
    <row r="135" spans="1:12" ht="22.5">
      <c r="A135" s="8" t="s">
        <v>307</v>
      </c>
      <c r="B135" s="8" t="s">
        <v>993</v>
      </c>
      <c r="C135" s="8" t="s">
        <v>319</v>
      </c>
      <c r="D135" s="9" t="s">
        <v>320</v>
      </c>
      <c r="E135" s="8" t="s">
        <v>46</v>
      </c>
      <c r="F135" s="10">
        <v>6</v>
      </c>
      <c r="G135" s="32">
        <v>95.71</v>
      </c>
      <c r="H135" s="11">
        <f t="shared" si="21"/>
        <v>123.12134399999999</v>
      </c>
      <c r="I135" s="11">
        <f t="shared" si="23"/>
        <v>738.72</v>
      </c>
      <c r="J135" s="24" t="s">
        <v>963</v>
      </c>
      <c r="K135" s="71">
        <f t="shared" si="22"/>
        <v>6.6842626587526623E-5</v>
      </c>
    </row>
    <row r="136" spans="1:12">
      <c r="A136" s="8" t="s">
        <v>312</v>
      </c>
      <c r="B136" s="8" t="s">
        <v>993</v>
      </c>
      <c r="C136" s="8" t="s">
        <v>322</v>
      </c>
      <c r="D136" s="9" t="s">
        <v>323</v>
      </c>
      <c r="E136" s="8" t="s">
        <v>46</v>
      </c>
      <c r="F136" s="10">
        <v>21</v>
      </c>
      <c r="G136" s="32">
        <v>59.66</v>
      </c>
      <c r="H136" s="11">
        <f t="shared" si="21"/>
        <v>76.746623999999997</v>
      </c>
      <c r="I136" s="11">
        <f t="shared" si="23"/>
        <v>1611.67</v>
      </c>
      <c r="J136" s="24" t="s">
        <v>963</v>
      </c>
      <c r="K136" s="71">
        <f t="shared" si="22"/>
        <v>1.4583097248256312E-4</v>
      </c>
    </row>
    <row r="137" spans="1:12" ht="21" customHeight="1">
      <c r="A137" s="8" t="s">
        <v>315</v>
      </c>
      <c r="B137" s="8" t="s">
        <v>993</v>
      </c>
      <c r="C137" s="8" t="s">
        <v>325</v>
      </c>
      <c r="D137" s="9" t="s">
        <v>326</v>
      </c>
      <c r="E137" s="8" t="s">
        <v>46</v>
      </c>
      <c r="F137" s="10">
        <v>7</v>
      </c>
      <c r="G137" s="32">
        <v>49.05</v>
      </c>
      <c r="H137" s="11">
        <f t="shared" si="21"/>
        <v>63.097919999999995</v>
      </c>
      <c r="I137" s="11">
        <f t="shared" si="23"/>
        <v>441.68</v>
      </c>
      <c r="J137" s="24" t="s">
        <v>963</v>
      </c>
      <c r="K137" s="71">
        <f t="shared" si="22"/>
        <v>3.9965144183423706E-5</v>
      </c>
    </row>
    <row r="138" spans="1:12">
      <c r="A138" s="8" t="s">
        <v>318</v>
      </c>
      <c r="B138" s="8" t="s">
        <v>993</v>
      </c>
      <c r="C138" s="8" t="s">
        <v>328</v>
      </c>
      <c r="D138" s="9" t="s">
        <v>329</v>
      </c>
      <c r="E138" s="8" t="s">
        <v>46</v>
      </c>
      <c r="F138" s="10">
        <v>1</v>
      </c>
      <c r="G138" s="32">
        <v>67.87</v>
      </c>
      <c r="H138" s="11">
        <f t="shared" si="21"/>
        <v>87.307968000000002</v>
      </c>
      <c r="I138" s="11">
        <f t="shared" si="23"/>
        <v>87.3</v>
      </c>
      <c r="J138" s="24" t="s">
        <v>963</v>
      </c>
      <c r="K138" s="71">
        <f t="shared" si="22"/>
        <v>7.8992870114401593E-6</v>
      </c>
    </row>
    <row r="139" spans="1:12">
      <c r="A139" s="8" t="s">
        <v>321</v>
      </c>
      <c r="B139" s="8" t="s">
        <v>993</v>
      </c>
      <c r="C139" s="8" t="s">
        <v>331</v>
      </c>
      <c r="D139" s="9" t="s">
        <v>332</v>
      </c>
      <c r="E139" s="8" t="s">
        <v>46</v>
      </c>
      <c r="F139" s="10">
        <v>1</v>
      </c>
      <c r="G139" s="32">
        <v>141.29</v>
      </c>
      <c r="H139" s="11">
        <f t="shared" si="21"/>
        <v>181.75545599999998</v>
      </c>
      <c r="I139" s="11">
        <f t="shared" si="23"/>
        <v>181.75</v>
      </c>
      <c r="J139" s="24" t="s">
        <v>963</v>
      </c>
      <c r="K139" s="71">
        <f t="shared" si="22"/>
        <v>1.6445537392087616E-5</v>
      </c>
    </row>
    <row r="140" spans="1:12" ht="56.25">
      <c r="A140" s="8" t="s">
        <v>324</v>
      </c>
      <c r="B140" s="8" t="s">
        <v>993</v>
      </c>
      <c r="C140" s="8" t="s">
        <v>334</v>
      </c>
      <c r="D140" s="9" t="s">
        <v>335</v>
      </c>
      <c r="E140" s="8" t="s">
        <v>46</v>
      </c>
      <c r="F140" s="10">
        <v>1</v>
      </c>
      <c r="G140" s="32">
        <v>499.59</v>
      </c>
      <c r="H140" s="11">
        <f t="shared" si="21"/>
        <v>642.67257599999994</v>
      </c>
      <c r="I140" s="11">
        <f t="shared" si="23"/>
        <v>642.66999999999996</v>
      </c>
      <c r="J140" s="24" t="s">
        <v>963</v>
      </c>
      <c r="K140" s="71">
        <f t="shared" si="22"/>
        <v>5.8151601187196413E-5</v>
      </c>
    </row>
    <row r="141" spans="1:12" ht="33.75">
      <c r="A141" s="8" t="s">
        <v>327</v>
      </c>
      <c r="B141" s="8" t="s">
        <v>993</v>
      </c>
      <c r="C141" s="8" t="s">
        <v>337</v>
      </c>
      <c r="D141" s="9" t="s">
        <v>338</v>
      </c>
      <c r="E141" s="8" t="s">
        <v>46</v>
      </c>
      <c r="F141" s="10">
        <v>2</v>
      </c>
      <c r="G141" s="32">
        <v>1029.2</v>
      </c>
      <c r="H141" s="11">
        <f t="shared" si="21"/>
        <v>1323.96288</v>
      </c>
      <c r="I141" s="11">
        <f t="shared" si="23"/>
        <v>2647.92</v>
      </c>
      <c r="J141" s="24" t="s">
        <v>963</v>
      </c>
      <c r="K141" s="71">
        <f t="shared" si="22"/>
        <v>2.3959541882397051E-4</v>
      </c>
    </row>
    <row r="142" spans="1:12" ht="33.75">
      <c r="A142" s="8" t="s">
        <v>330</v>
      </c>
      <c r="B142" s="8" t="s">
        <v>993</v>
      </c>
      <c r="C142" s="8" t="s">
        <v>340</v>
      </c>
      <c r="D142" s="9" t="s">
        <v>341</v>
      </c>
      <c r="E142" s="8" t="s">
        <v>46</v>
      </c>
      <c r="F142" s="10">
        <v>34</v>
      </c>
      <c r="G142" s="32">
        <v>200.84</v>
      </c>
      <c r="H142" s="11">
        <f t="shared" si="21"/>
        <v>258.36057599999998</v>
      </c>
      <c r="I142" s="11">
        <f t="shared" si="23"/>
        <v>8784.25</v>
      </c>
      <c r="J142" s="24" t="s">
        <v>964</v>
      </c>
      <c r="K142" s="71">
        <f t="shared" si="22"/>
        <v>7.9483747915513414E-4</v>
      </c>
    </row>
    <row r="143" spans="1:12" ht="45">
      <c r="A143" s="8" t="s">
        <v>333</v>
      </c>
      <c r="B143" s="8" t="s">
        <v>993</v>
      </c>
      <c r="C143" s="8" t="s">
        <v>343</v>
      </c>
      <c r="D143" s="9" t="s">
        <v>344</v>
      </c>
      <c r="E143" s="8" t="s">
        <v>46</v>
      </c>
      <c r="F143" s="10">
        <v>6</v>
      </c>
      <c r="G143" s="32">
        <v>203.98</v>
      </c>
      <c r="H143" s="11">
        <f t="shared" si="21"/>
        <v>262.39987199999996</v>
      </c>
      <c r="I143" s="11">
        <f t="shared" si="23"/>
        <v>1574.39</v>
      </c>
      <c r="J143" s="24" t="s">
        <v>966</v>
      </c>
      <c r="K143" s="71">
        <f t="shared" si="22"/>
        <v>1.42457714523955E-4</v>
      </c>
    </row>
    <row r="144" spans="1:12" ht="33.75">
      <c r="A144" s="8" t="s">
        <v>336</v>
      </c>
      <c r="B144" s="8" t="s">
        <v>993</v>
      </c>
      <c r="C144" s="8" t="s">
        <v>346</v>
      </c>
      <c r="D144" s="9" t="s">
        <v>347</v>
      </c>
      <c r="E144" s="8" t="s">
        <v>46</v>
      </c>
      <c r="F144" s="10">
        <v>1</v>
      </c>
      <c r="G144" s="32">
        <v>278.3</v>
      </c>
      <c r="H144" s="11">
        <f t="shared" si="21"/>
        <v>358.00512000000003</v>
      </c>
      <c r="I144" s="11">
        <f t="shared" si="23"/>
        <v>358</v>
      </c>
      <c r="J144" s="24" t="s">
        <v>965</v>
      </c>
      <c r="K144" s="71">
        <f t="shared" si="22"/>
        <v>3.239341065401577E-5</v>
      </c>
    </row>
    <row r="145" spans="1:12" ht="31.15" customHeight="1">
      <c r="A145" s="8" t="s">
        <v>339</v>
      </c>
      <c r="B145" s="8" t="s">
        <v>993</v>
      </c>
      <c r="C145" s="8" t="s">
        <v>349</v>
      </c>
      <c r="D145" s="9" t="s">
        <v>350</v>
      </c>
      <c r="E145" s="8" t="s">
        <v>46</v>
      </c>
      <c r="F145" s="10">
        <v>6</v>
      </c>
      <c r="G145" s="32">
        <v>169.28</v>
      </c>
      <c r="H145" s="11">
        <f t="shared" si="21"/>
        <v>217.76179199999999</v>
      </c>
      <c r="I145" s="11">
        <f t="shared" si="23"/>
        <v>1306.57</v>
      </c>
      <c r="J145" s="24" t="s">
        <v>967</v>
      </c>
      <c r="K145" s="71">
        <f t="shared" si="22"/>
        <v>1.1822418591680834E-4</v>
      </c>
    </row>
    <row r="146" spans="1:12" ht="33.75">
      <c r="A146" s="8" t="s">
        <v>342</v>
      </c>
      <c r="B146" s="8" t="s">
        <v>993</v>
      </c>
      <c r="C146" s="8" t="s">
        <v>352</v>
      </c>
      <c r="D146" s="9" t="s">
        <v>353</v>
      </c>
      <c r="E146" s="8" t="s">
        <v>46</v>
      </c>
      <c r="F146" s="10">
        <v>34</v>
      </c>
      <c r="G146" s="32">
        <v>25</v>
      </c>
      <c r="H146" s="11">
        <f t="shared" si="21"/>
        <v>32.159999999999997</v>
      </c>
      <c r="I146" s="11">
        <f t="shared" si="23"/>
        <v>1093.44</v>
      </c>
      <c r="J146" s="24" t="s">
        <v>968</v>
      </c>
      <c r="K146" s="71">
        <f t="shared" si="22"/>
        <v>9.8939248451192761E-5</v>
      </c>
    </row>
    <row r="147" spans="1:12" ht="22.5">
      <c r="A147" s="8" t="s">
        <v>345</v>
      </c>
      <c r="B147" s="8" t="s">
        <v>1094</v>
      </c>
      <c r="C147" s="8" t="s">
        <v>355</v>
      </c>
      <c r="D147" s="9" t="s">
        <v>356</v>
      </c>
      <c r="E147" s="8" t="s">
        <v>46</v>
      </c>
      <c r="F147" s="10">
        <v>1</v>
      </c>
      <c r="G147" s="32">
        <v>145.82</v>
      </c>
      <c r="H147" s="11">
        <f t="shared" si="21"/>
        <v>187.58284799999998</v>
      </c>
      <c r="I147" s="11">
        <f t="shared" si="23"/>
        <v>187.58</v>
      </c>
      <c r="J147" s="24" t="s">
        <v>963</v>
      </c>
      <c r="K147" s="71">
        <f t="shared" si="22"/>
        <v>1.6973061370056645E-5</v>
      </c>
    </row>
    <row r="148" spans="1:12" ht="22.15" customHeight="1">
      <c r="A148" s="8" t="s">
        <v>348</v>
      </c>
      <c r="B148" s="8" t="s">
        <v>1094</v>
      </c>
      <c r="C148" s="8" t="s">
        <v>358</v>
      </c>
      <c r="D148" s="9" t="s">
        <v>359</v>
      </c>
      <c r="E148" s="8" t="s">
        <v>46</v>
      </c>
      <c r="F148" s="10">
        <v>2</v>
      </c>
      <c r="G148" s="32">
        <v>1394.55</v>
      </c>
      <c r="H148" s="11">
        <f t="shared" si="21"/>
        <v>1793.94912</v>
      </c>
      <c r="I148" s="11">
        <f t="shared" si="23"/>
        <v>3587.89</v>
      </c>
      <c r="J148" s="24" t="s">
        <v>969</v>
      </c>
      <c r="K148" s="71">
        <f t="shared" si="22"/>
        <v>3.2464802835596826E-4</v>
      </c>
    </row>
    <row r="149" spans="1:12" ht="33.75">
      <c r="A149" s="8" t="s">
        <v>351</v>
      </c>
      <c r="B149" s="8" t="s">
        <v>1094</v>
      </c>
      <c r="C149" s="8" t="s">
        <v>361</v>
      </c>
      <c r="D149" s="9" t="s">
        <v>362</v>
      </c>
      <c r="E149" s="8" t="s">
        <v>46</v>
      </c>
      <c r="F149" s="10">
        <v>1</v>
      </c>
      <c r="G149" s="32">
        <v>1307.1199999999999</v>
      </c>
      <c r="H149" s="11">
        <f t="shared" si="21"/>
        <v>1681.4791679999998</v>
      </c>
      <c r="I149" s="11">
        <f t="shared" si="23"/>
        <v>1681.47</v>
      </c>
      <c r="J149" s="24" t="s">
        <v>969</v>
      </c>
      <c r="K149" s="71">
        <f t="shared" si="22"/>
        <v>1.5214678271622319E-4</v>
      </c>
    </row>
    <row r="150" spans="1:12" ht="24" customHeight="1">
      <c r="A150" s="8" t="s">
        <v>354</v>
      </c>
      <c r="B150" s="8" t="s">
        <v>1094</v>
      </c>
      <c r="C150" s="8" t="s">
        <v>364</v>
      </c>
      <c r="D150" s="9" t="s">
        <v>365</v>
      </c>
      <c r="E150" s="8" t="s">
        <v>96</v>
      </c>
      <c r="F150" s="10">
        <v>27</v>
      </c>
      <c r="G150" s="32">
        <v>17.07</v>
      </c>
      <c r="H150" s="11">
        <f t="shared" si="21"/>
        <v>21.958848</v>
      </c>
      <c r="I150" s="11">
        <f t="shared" si="23"/>
        <v>592.88</v>
      </c>
      <c r="J150" s="24" t="s">
        <v>366</v>
      </c>
      <c r="K150" s="71">
        <f t="shared" si="22"/>
        <v>5.3646383543443771E-5</v>
      </c>
    </row>
    <row r="151" spans="1:12" ht="22.9" customHeight="1">
      <c r="A151" s="8" t="s">
        <v>357</v>
      </c>
      <c r="B151" s="8" t="s">
        <v>1094</v>
      </c>
      <c r="C151" s="8" t="s">
        <v>368</v>
      </c>
      <c r="D151" s="9" t="s">
        <v>369</v>
      </c>
      <c r="E151" s="8" t="s">
        <v>96</v>
      </c>
      <c r="F151" s="10">
        <v>19</v>
      </c>
      <c r="G151" s="32">
        <v>11.2</v>
      </c>
      <c r="H151" s="11">
        <f t="shared" si="21"/>
        <v>14.407679999999999</v>
      </c>
      <c r="I151" s="11">
        <f t="shared" si="23"/>
        <v>273.74</v>
      </c>
      <c r="J151" s="24" t="s">
        <v>969</v>
      </c>
      <c r="K151" s="71">
        <f t="shared" si="22"/>
        <v>2.4769196179972843E-5</v>
      </c>
    </row>
    <row r="152" spans="1:12" ht="55.9" customHeight="1">
      <c r="A152" s="8" t="s">
        <v>360</v>
      </c>
      <c r="B152" s="8" t="s">
        <v>993</v>
      </c>
      <c r="C152" s="8" t="s">
        <v>371</v>
      </c>
      <c r="D152" s="9" t="s">
        <v>372</v>
      </c>
      <c r="E152" s="8" t="s">
        <v>46</v>
      </c>
      <c r="F152" s="10">
        <v>1</v>
      </c>
      <c r="G152" s="32">
        <v>1141.2</v>
      </c>
      <c r="H152" s="11">
        <f t="shared" si="21"/>
        <v>1468.0396800000001</v>
      </c>
      <c r="I152" s="11">
        <f t="shared" si="23"/>
        <v>1468.03</v>
      </c>
      <c r="J152" s="24" t="s">
        <v>963</v>
      </c>
      <c r="K152" s="71">
        <f t="shared" si="22"/>
        <v>1.3283379509054406E-4</v>
      </c>
    </row>
    <row r="153" spans="1:12">
      <c r="A153" s="223" t="s">
        <v>373</v>
      </c>
      <c r="B153" s="224"/>
      <c r="C153" s="224"/>
      <c r="D153" s="224"/>
      <c r="E153" s="224"/>
      <c r="F153" s="224"/>
      <c r="G153" s="224"/>
      <c r="H153" s="225"/>
      <c r="I153" s="25">
        <f>(+I133+I134+I135+I136+I137+I138+I139+I140+I141+I142+I143+I144+I145+I146+I147+I148+I149+I150+I151+I152)</f>
        <v>46666.96</v>
      </c>
      <c r="J153" s="143"/>
      <c r="L153" s="70">
        <f>I153/$I$379</f>
        <v>4.2226312828338762E-3</v>
      </c>
    </row>
    <row r="154" spans="1:12">
      <c r="A154" s="26"/>
      <c r="B154" s="28"/>
      <c r="C154" s="66"/>
      <c r="D154" s="20" t="s">
        <v>977</v>
      </c>
      <c r="E154" s="27"/>
      <c r="F154" s="27"/>
      <c r="G154" s="139"/>
      <c r="H154" s="28"/>
      <c r="I154" s="28"/>
      <c r="J154" s="23"/>
    </row>
    <row r="155" spans="1:12" ht="56.25">
      <c r="A155" s="8" t="s">
        <v>363</v>
      </c>
      <c r="B155" s="8" t="s">
        <v>993</v>
      </c>
      <c r="C155" s="8" t="s">
        <v>375</v>
      </c>
      <c r="D155" s="9" t="s">
        <v>376</v>
      </c>
      <c r="E155" s="8" t="s">
        <v>46</v>
      </c>
      <c r="F155" s="10">
        <v>34</v>
      </c>
      <c r="G155" s="32">
        <v>328.01</v>
      </c>
      <c r="H155" s="11">
        <f t="shared" ref="H155:H165" si="24">G155*1.2864</f>
        <v>421.95206400000001</v>
      </c>
      <c r="I155" s="11">
        <f>TRUNC((F155*H155),2)</f>
        <v>14346.37</v>
      </c>
      <c r="J155" s="24" t="s">
        <v>970</v>
      </c>
      <c r="K155" s="71">
        <f t="shared" ref="K155:K165" si="25">I155/$I$379</f>
        <v>1.2981224994537772E-3</v>
      </c>
    </row>
    <row r="156" spans="1:12" ht="22.5">
      <c r="A156" s="8" t="s">
        <v>367</v>
      </c>
      <c r="B156" s="8" t="s">
        <v>993</v>
      </c>
      <c r="C156" s="8" t="s">
        <v>378</v>
      </c>
      <c r="D156" s="9" t="s">
        <v>379</v>
      </c>
      <c r="E156" s="8" t="s">
        <v>96</v>
      </c>
      <c r="F156" s="10">
        <v>31.5</v>
      </c>
      <c r="G156" s="32">
        <v>26.82</v>
      </c>
      <c r="H156" s="11">
        <f t="shared" si="24"/>
        <v>34.501247999999997</v>
      </c>
      <c r="I156" s="11">
        <f t="shared" ref="I156:I165" si="26">TRUNC((F156*H156),2)</f>
        <v>1086.78</v>
      </c>
      <c r="J156" s="24" t="s">
        <v>380</v>
      </c>
      <c r="K156" s="71">
        <f t="shared" si="25"/>
        <v>9.8336622431763291E-5</v>
      </c>
    </row>
    <row r="157" spans="1:12" ht="45" customHeight="1">
      <c r="A157" s="8" t="s">
        <v>370</v>
      </c>
      <c r="B157" s="8" t="s">
        <v>993</v>
      </c>
      <c r="C157" s="8" t="s">
        <v>382</v>
      </c>
      <c r="D157" s="9" t="s">
        <v>383</v>
      </c>
      <c r="E157" s="8" t="s">
        <v>46</v>
      </c>
      <c r="F157" s="10">
        <f>17+15</f>
        <v>32</v>
      </c>
      <c r="G157" s="32">
        <v>1432.77</v>
      </c>
      <c r="H157" s="11">
        <f t="shared" si="24"/>
        <v>1843.1153279999999</v>
      </c>
      <c r="I157" s="11">
        <f t="shared" si="26"/>
        <v>58979.69</v>
      </c>
      <c r="J157" s="24" t="s">
        <v>906</v>
      </c>
      <c r="K157" s="71">
        <f t="shared" si="25"/>
        <v>5.3367411128953839E-3</v>
      </c>
    </row>
    <row r="158" spans="1:12" ht="56.25">
      <c r="A158" s="8" t="s">
        <v>374</v>
      </c>
      <c r="B158" s="8" t="s">
        <v>993</v>
      </c>
      <c r="C158" s="8" t="s">
        <v>385</v>
      </c>
      <c r="D158" s="9" t="s">
        <v>386</v>
      </c>
      <c r="E158" s="8" t="s">
        <v>46</v>
      </c>
      <c r="F158" s="10">
        <v>1</v>
      </c>
      <c r="G158" s="32">
        <v>2250.5700000000002</v>
      </c>
      <c r="H158" s="11">
        <f t="shared" si="24"/>
        <v>2895.1332480000001</v>
      </c>
      <c r="I158" s="11">
        <f t="shared" si="26"/>
        <v>2895.13</v>
      </c>
      <c r="J158" s="24" t="s">
        <v>907</v>
      </c>
      <c r="K158" s="71">
        <f t="shared" si="25"/>
        <v>2.6196406420882874E-4</v>
      </c>
    </row>
    <row r="159" spans="1:12" ht="45">
      <c r="A159" s="8" t="s">
        <v>377</v>
      </c>
      <c r="B159" s="8" t="s">
        <v>993</v>
      </c>
      <c r="C159" s="8" t="s">
        <v>388</v>
      </c>
      <c r="D159" s="9" t="s">
        <v>389</v>
      </c>
      <c r="E159" s="8" t="s">
        <v>46</v>
      </c>
      <c r="F159" s="10">
        <v>33</v>
      </c>
      <c r="G159" s="32">
        <v>597.08000000000004</v>
      </c>
      <c r="H159" s="11">
        <f t="shared" si="24"/>
        <v>768.08371199999999</v>
      </c>
      <c r="I159" s="11">
        <f t="shared" si="26"/>
        <v>25346.76</v>
      </c>
      <c r="J159" s="24" t="s">
        <v>908</v>
      </c>
      <c r="K159" s="71">
        <f t="shared" si="25"/>
        <v>2.2934860486837449E-3</v>
      </c>
    </row>
    <row r="160" spans="1:12" ht="45">
      <c r="A160" s="8" t="s">
        <v>381</v>
      </c>
      <c r="B160" s="8" t="s">
        <v>993</v>
      </c>
      <c r="C160" s="8" t="s">
        <v>391</v>
      </c>
      <c r="D160" s="9" t="s">
        <v>392</v>
      </c>
      <c r="E160" s="8" t="s">
        <v>46</v>
      </c>
      <c r="F160" s="10">
        <v>31</v>
      </c>
      <c r="G160" s="32">
        <v>84.06</v>
      </c>
      <c r="H160" s="11">
        <f t="shared" si="24"/>
        <v>108.134784</v>
      </c>
      <c r="I160" s="11">
        <f t="shared" si="26"/>
        <v>3352.17</v>
      </c>
      <c r="J160" s="24" t="s">
        <v>908</v>
      </c>
      <c r="K160" s="71">
        <f t="shared" si="25"/>
        <v>3.0331904858120685E-4</v>
      </c>
    </row>
    <row r="161" spans="1:12" ht="56.25">
      <c r="A161" s="8" t="s">
        <v>1027</v>
      </c>
      <c r="B161" s="8" t="s">
        <v>993</v>
      </c>
      <c r="C161" s="8" t="s">
        <v>394</v>
      </c>
      <c r="D161" s="9" t="s">
        <v>395</v>
      </c>
      <c r="E161" s="8" t="s">
        <v>46</v>
      </c>
      <c r="F161" s="10">
        <v>11</v>
      </c>
      <c r="G161" s="32">
        <v>1072.68</v>
      </c>
      <c r="H161" s="11">
        <f t="shared" si="24"/>
        <v>1379.8955520000002</v>
      </c>
      <c r="I161" s="11">
        <f t="shared" si="26"/>
        <v>15178.85</v>
      </c>
      <c r="J161" s="24" t="s">
        <v>908</v>
      </c>
      <c r="K161" s="71">
        <f t="shared" si="25"/>
        <v>1.3734489421947131E-3</v>
      </c>
    </row>
    <row r="162" spans="1:12" ht="22.5">
      <c r="A162" s="8" t="s">
        <v>384</v>
      </c>
      <c r="B162" s="8" t="s">
        <v>993</v>
      </c>
      <c r="C162" s="8" t="s">
        <v>397</v>
      </c>
      <c r="D162" s="9" t="s">
        <v>398</v>
      </c>
      <c r="E162" s="8" t="s">
        <v>46</v>
      </c>
      <c r="F162" s="10">
        <v>19</v>
      </c>
      <c r="G162" s="32">
        <v>36.21</v>
      </c>
      <c r="H162" s="11">
        <f t="shared" si="24"/>
        <v>46.580544000000003</v>
      </c>
      <c r="I162" s="11">
        <f t="shared" si="26"/>
        <v>885.03</v>
      </c>
      <c r="J162" s="24" t="s">
        <v>908</v>
      </c>
      <c r="K162" s="71">
        <f t="shared" si="25"/>
        <v>8.0081397293641271E-5</v>
      </c>
    </row>
    <row r="163" spans="1:12" ht="22.5">
      <c r="A163" s="8" t="s">
        <v>387</v>
      </c>
      <c r="B163" s="8" t="s">
        <v>1094</v>
      </c>
      <c r="C163" s="8" t="s">
        <v>400</v>
      </c>
      <c r="D163" s="9" t="s">
        <v>401</v>
      </c>
      <c r="E163" s="8" t="s">
        <v>96</v>
      </c>
      <c r="F163" s="10">
        <v>550</v>
      </c>
      <c r="G163" s="32">
        <v>42.36</v>
      </c>
      <c r="H163" s="11">
        <f t="shared" si="24"/>
        <v>54.491903999999998</v>
      </c>
      <c r="I163" s="11">
        <f t="shared" si="26"/>
        <v>29970.54</v>
      </c>
      <c r="J163" s="24" t="s">
        <v>402</v>
      </c>
      <c r="K163" s="71">
        <f t="shared" si="25"/>
        <v>2.7118659490016923E-3</v>
      </c>
    </row>
    <row r="164" spans="1:12" ht="22.5">
      <c r="A164" s="8" t="s">
        <v>390</v>
      </c>
      <c r="B164" s="8" t="s">
        <v>1094</v>
      </c>
      <c r="C164" s="8" t="s">
        <v>404</v>
      </c>
      <c r="D164" s="9" t="s">
        <v>405</v>
      </c>
      <c r="E164" s="8" t="s">
        <v>96</v>
      </c>
      <c r="F164" s="10">
        <v>76</v>
      </c>
      <c r="G164" s="32">
        <v>88.79</v>
      </c>
      <c r="H164" s="11">
        <f t="shared" si="24"/>
        <v>114.21945600000001</v>
      </c>
      <c r="I164" s="11">
        <f t="shared" si="26"/>
        <v>8680.67</v>
      </c>
      <c r="J164" s="24" t="s">
        <v>406</v>
      </c>
      <c r="K164" s="71">
        <f t="shared" si="25"/>
        <v>7.85465106318422E-4</v>
      </c>
    </row>
    <row r="165" spans="1:12" ht="22.5">
      <c r="A165" s="8" t="s">
        <v>393</v>
      </c>
      <c r="B165" s="8" t="s">
        <v>1094</v>
      </c>
      <c r="C165" s="8" t="s">
        <v>408</v>
      </c>
      <c r="D165" s="9" t="s">
        <v>409</v>
      </c>
      <c r="E165" s="8" t="s">
        <v>96</v>
      </c>
      <c r="F165" s="10">
        <v>9</v>
      </c>
      <c r="G165" s="32">
        <v>37.74</v>
      </c>
      <c r="H165" s="11">
        <f t="shared" si="24"/>
        <v>48.548736000000005</v>
      </c>
      <c r="I165" s="11">
        <f t="shared" si="26"/>
        <v>436.93</v>
      </c>
      <c r="J165" s="24" t="s">
        <v>406</v>
      </c>
      <c r="K165" s="71">
        <f t="shared" si="25"/>
        <v>3.9535343343740537E-5</v>
      </c>
    </row>
    <row r="166" spans="1:12">
      <c r="A166" s="223" t="s">
        <v>410</v>
      </c>
      <c r="B166" s="224"/>
      <c r="C166" s="224"/>
      <c r="D166" s="224"/>
      <c r="E166" s="224"/>
      <c r="F166" s="224"/>
      <c r="G166" s="224"/>
      <c r="H166" s="225"/>
      <c r="I166" s="25">
        <f>(+I155+I156+I157+I158+I159+I160+I161+I162+I163+I164+I165)</f>
        <v>161158.92000000001</v>
      </c>
      <c r="J166" s="143"/>
      <c r="L166" s="70">
        <f>I166/$I$379</f>
        <v>1.4582366134406916E-2</v>
      </c>
    </row>
    <row r="167" spans="1:12">
      <c r="A167" s="26"/>
      <c r="B167" s="28"/>
      <c r="C167" s="66"/>
      <c r="D167" s="20" t="s">
        <v>411</v>
      </c>
      <c r="E167" s="27"/>
      <c r="F167" s="27"/>
      <c r="G167" s="139"/>
      <c r="H167" s="28"/>
      <c r="I167" s="28"/>
      <c r="J167" s="23"/>
    </row>
    <row r="168" spans="1:12" ht="27.6" customHeight="1">
      <c r="A168" s="8" t="s">
        <v>396</v>
      </c>
      <c r="B168" s="36" t="s">
        <v>1090</v>
      </c>
      <c r="C168" s="6" t="s">
        <v>1092</v>
      </c>
      <c r="D168" s="30" t="s">
        <v>1168</v>
      </c>
      <c r="E168" s="8" t="s">
        <v>1082</v>
      </c>
      <c r="F168" s="31">
        <v>1</v>
      </c>
      <c r="G168" s="32">
        <v>29000</v>
      </c>
      <c r="H168" s="11">
        <f t="shared" ref="H168:H230" si="27">G168*1.2864</f>
        <v>37305.599999999999</v>
      </c>
      <c r="I168" s="11">
        <f>TRUNC((F168*H168),2)</f>
        <v>37305.599999999999</v>
      </c>
      <c r="J168" s="29" t="s">
        <v>1025</v>
      </c>
      <c r="K168" s="71">
        <f t="shared" ref="K168:K230" si="28">I168/$I$379</f>
        <v>3.3755743589230468E-3</v>
      </c>
    </row>
    <row r="169" spans="1:12" ht="33.75">
      <c r="A169" s="8" t="s">
        <v>399</v>
      </c>
      <c r="B169" s="8" t="s">
        <v>1094</v>
      </c>
      <c r="C169" s="8" t="s">
        <v>413</v>
      </c>
      <c r="D169" s="9" t="s">
        <v>414</v>
      </c>
      <c r="E169" s="8" t="s">
        <v>96</v>
      </c>
      <c r="F169" s="10">
        <v>5</v>
      </c>
      <c r="G169" s="32">
        <v>145.33000000000001</v>
      </c>
      <c r="H169" s="11">
        <f t="shared" si="27"/>
        <v>186.95251200000001</v>
      </c>
      <c r="I169" s="11">
        <f t="shared" ref="I169:I230" si="29">TRUNC((F169*H169),2)</f>
        <v>934.76</v>
      </c>
      <c r="J169" s="24" t="s">
        <v>909</v>
      </c>
      <c r="K169" s="71">
        <f t="shared" si="28"/>
        <v>8.4581185874155811E-5</v>
      </c>
    </row>
    <row r="170" spans="1:12" ht="33.75">
      <c r="A170" s="8" t="s">
        <v>403</v>
      </c>
      <c r="B170" s="8" t="s">
        <v>1094</v>
      </c>
      <c r="C170" s="8" t="s">
        <v>416</v>
      </c>
      <c r="D170" s="9" t="s">
        <v>1024</v>
      </c>
      <c r="E170" s="8" t="s">
        <v>46</v>
      </c>
      <c r="F170" s="10">
        <v>6</v>
      </c>
      <c r="G170" s="32">
        <v>182.46</v>
      </c>
      <c r="H170" s="11">
        <f t="shared" si="27"/>
        <v>234.716544</v>
      </c>
      <c r="I170" s="11">
        <f t="shared" si="29"/>
        <v>1408.29</v>
      </c>
      <c r="J170" s="24" t="s">
        <v>909</v>
      </c>
      <c r="K170" s="71">
        <f t="shared" si="28"/>
        <v>1.2742825779313931E-4</v>
      </c>
    </row>
    <row r="171" spans="1:12" ht="33.75">
      <c r="A171" s="8" t="s">
        <v>407</v>
      </c>
      <c r="B171" s="8" t="s">
        <v>1094</v>
      </c>
      <c r="C171" s="8" t="s">
        <v>418</v>
      </c>
      <c r="D171" s="9" t="s">
        <v>419</v>
      </c>
      <c r="E171" s="8" t="s">
        <v>46</v>
      </c>
      <c r="F171" s="10">
        <v>35</v>
      </c>
      <c r="G171" s="32">
        <v>134.83000000000001</v>
      </c>
      <c r="H171" s="11">
        <f t="shared" si="27"/>
        <v>173.445312</v>
      </c>
      <c r="I171" s="11">
        <f t="shared" si="29"/>
        <v>6070.58</v>
      </c>
      <c r="J171" s="24" t="s">
        <v>909</v>
      </c>
      <c r="K171" s="71">
        <f t="shared" si="28"/>
        <v>5.4929271186607558E-4</v>
      </c>
    </row>
    <row r="172" spans="1:12" ht="33.75">
      <c r="A172" s="8" t="s">
        <v>412</v>
      </c>
      <c r="B172" s="8" t="s">
        <v>1094</v>
      </c>
      <c r="C172" s="8" t="s">
        <v>421</v>
      </c>
      <c r="D172" s="9" t="s">
        <v>422</v>
      </c>
      <c r="E172" s="8" t="s">
        <v>46</v>
      </c>
      <c r="F172" s="10">
        <v>2</v>
      </c>
      <c r="G172" s="32">
        <v>146.06</v>
      </c>
      <c r="H172" s="11">
        <f t="shared" si="27"/>
        <v>187.89158399999999</v>
      </c>
      <c r="I172" s="11">
        <f t="shared" si="29"/>
        <v>375.78</v>
      </c>
      <c r="J172" s="24" t="s">
        <v>909</v>
      </c>
      <c r="K172" s="71">
        <f t="shared" si="28"/>
        <v>3.4002223060240354E-5</v>
      </c>
    </row>
    <row r="173" spans="1:12" ht="22.5">
      <c r="A173" s="8" t="s">
        <v>415</v>
      </c>
      <c r="B173" s="8" t="s">
        <v>1094</v>
      </c>
      <c r="C173" s="8" t="s">
        <v>424</v>
      </c>
      <c r="D173" s="9" t="s">
        <v>425</v>
      </c>
      <c r="E173" s="8" t="s">
        <v>46</v>
      </c>
      <c r="F173" s="10">
        <v>18</v>
      </c>
      <c r="G173" s="32">
        <v>104.67</v>
      </c>
      <c r="H173" s="11">
        <f t="shared" si="27"/>
        <v>134.64748800000001</v>
      </c>
      <c r="I173" s="11">
        <f t="shared" si="29"/>
        <v>2423.65</v>
      </c>
      <c r="J173" s="24" t="s">
        <v>909</v>
      </c>
      <c r="K173" s="71">
        <f t="shared" si="28"/>
        <v>2.1930248528381375E-4</v>
      </c>
    </row>
    <row r="174" spans="1:12" ht="22.5">
      <c r="A174" s="8" t="s">
        <v>417</v>
      </c>
      <c r="B174" s="8" t="s">
        <v>1094</v>
      </c>
      <c r="C174" s="8" t="s">
        <v>427</v>
      </c>
      <c r="D174" s="9" t="s">
        <v>428</v>
      </c>
      <c r="E174" s="8" t="s">
        <v>46</v>
      </c>
      <c r="F174" s="10">
        <v>20</v>
      </c>
      <c r="G174" s="32">
        <v>116.14</v>
      </c>
      <c r="H174" s="11">
        <f t="shared" si="27"/>
        <v>149.40249600000001</v>
      </c>
      <c r="I174" s="11">
        <f t="shared" si="29"/>
        <v>2988.04</v>
      </c>
      <c r="J174" s="24" t="s">
        <v>909</v>
      </c>
      <c r="K174" s="71">
        <f t="shared" si="28"/>
        <v>2.7037096863303151E-4</v>
      </c>
    </row>
    <row r="175" spans="1:12" ht="22.5">
      <c r="A175" s="8" t="s">
        <v>420</v>
      </c>
      <c r="B175" s="8" t="s">
        <v>1094</v>
      </c>
      <c r="C175" s="8" t="s">
        <v>430</v>
      </c>
      <c r="D175" s="9" t="s">
        <v>431</v>
      </c>
      <c r="E175" s="8" t="s">
        <v>46</v>
      </c>
      <c r="F175" s="10">
        <v>7</v>
      </c>
      <c r="G175" s="32">
        <v>229.46</v>
      </c>
      <c r="H175" s="11">
        <f t="shared" si="27"/>
        <v>295.17734400000001</v>
      </c>
      <c r="I175" s="11">
        <f t="shared" si="29"/>
        <v>2066.2399999999998</v>
      </c>
      <c r="J175" s="24" t="s">
        <v>909</v>
      </c>
      <c r="K175" s="71">
        <f t="shared" si="28"/>
        <v>1.8696246041830598E-4</v>
      </c>
    </row>
    <row r="176" spans="1:12" ht="22.5">
      <c r="A176" s="8" t="s">
        <v>423</v>
      </c>
      <c r="B176" s="8" t="s">
        <v>1094</v>
      </c>
      <c r="C176" s="8" t="s">
        <v>433</v>
      </c>
      <c r="D176" s="9" t="s">
        <v>434</v>
      </c>
      <c r="E176" s="8" t="s">
        <v>46</v>
      </c>
      <c r="F176" s="10">
        <v>3</v>
      </c>
      <c r="G176" s="32">
        <v>199.66</v>
      </c>
      <c r="H176" s="11">
        <f t="shared" si="27"/>
        <v>256.842624</v>
      </c>
      <c r="I176" s="11">
        <f t="shared" si="29"/>
        <v>770.52</v>
      </c>
      <c r="J176" s="24" t="s">
        <v>909</v>
      </c>
      <c r="K176" s="71">
        <f t="shared" si="28"/>
        <v>6.9720030103721318E-5</v>
      </c>
    </row>
    <row r="177" spans="1:11" ht="33.75">
      <c r="A177" s="8" t="s">
        <v>426</v>
      </c>
      <c r="B177" s="8" t="s">
        <v>1094</v>
      </c>
      <c r="C177" s="8" t="s">
        <v>436</v>
      </c>
      <c r="D177" s="9" t="s">
        <v>437</v>
      </c>
      <c r="E177" s="8" t="s">
        <v>96</v>
      </c>
      <c r="F177" s="10">
        <v>26</v>
      </c>
      <c r="G177" s="32">
        <v>110.37</v>
      </c>
      <c r="H177" s="11">
        <f t="shared" si="27"/>
        <v>141.97996800000001</v>
      </c>
      <c r="I177" s="11">
        <f t="shared" si="29"/>
        <v>3691.47</v>
      </c>
      <c r="J177" s="24" t="s">
        <v>909</v>
      </c>
      <c r="K177" s="71">
        <f t="shared" si="28"/>
        <v>3.3402040119268045E-4</v>
      </c>
    </row>
    <row r="178" spans="1:11" ht="22.5">
      <c r="A178" s="8" t="s">
        <v>429</v>
      </c>
      <c r="B178" s="8" t="s">
        <v>1094</v>
      </c>
      <c r="C178" s="8" t="s">
        <v>439</v>
      </c>
      <c r="D178" s="9" t="s">
        <v>440</v>
      </c>
      <c r="E178" s="8" t="s">
        <v>46</v>
      </c>
      <c r="F178" s="10">
        <v>7</v>
      </c>
      <c r="G178" s="32">
        <v>158.12</v>
      </c>
      <c r="H178" s="11">
        <f t="shared" si="27"/>
        <v>203.40556800000002</v>
      </c>
      <c r="I178" s="11">
        <f t="shared" si="29"/>
        <v>1423.83</v>
      </c>
      <c r="J178" s="24" t="s">
        <v>909</v>
      </c>
      <c r="K178" s="71">
        <f t="shared" si="28"/>
        <v>1.2883438517180803E-4</v>
      </c>
    </row>
    <row r="179" spans="1:11">
      <c r="A179" s="8" t="s">
        <v>432</v>
      </c>
      <c r="B179" s="8" t="s">
        <v>1094</v>
      </c>
      <c r="C179" s="8" t="s">
        <v>442</v>
      </c>
      <c r="D179" s="9" t="s">
        <v>443</v>
      </c>
      <c r="E179" s="8" t="s">
        <v>46</v>
      </c>
      <c r="F179" s="10">
        <v>4</v>
      </c>
      <c r="G179" s="32">
        <v>383.34</v>
      </c>
      <c r="H179" s="11">
        <f t="shared" si="27"/>
        <v>493.12857599999995</v>
      </c>
      <c r="I179" s="11">
        <f t="shared" si="29"/>
        <v>1972.51</v>
      </c>
      <c r="J179" s="24" t="s">
        <v>909</v>
      </c>
      <c r="K179" s="71">
        <f t="shared" si="28"/>
        <v>1.7848135879651577E-4</v>
      </c>
    </row>
    <row r="180" spans="1:11" ht="22.5">
      <c r="A180" s="8" t="s">
        <v>435</v>
      </c>
      <c r="B180" s="8" t="s">
        <v>1094</v>
      </c>
      <c r="C180" s="8" t="s">
        <v>445</v>
      </c>
      <c r="D180" s="9" t="s">
        <v>446</v>
      </c>
      <c r="E180" s="8" t="s">
        <v>46</v>
      </c>
      <c r="F180" s="10">
        <v>21</v>
      </c>
      <c r="G180" s="32">
        <v>299.02999999999997</v>
      </c>
      <c r="H180" s="11">
        <f t="shared" si="27"/>
        <v>384.67219199999994</v>
      </c>
      <c r="I180" s="11">
        <f t="shared" si="29"/>
        <v>8078.11</v>
      </c>
      <c r="J180" s="24" t="s">
        <v>909</v>
      </c>
      <c r="K180" s="71">
        <f t="shared" si="28"/>
        <v>7.3094283390589762E-4</v>
      </c>
    </row>
    <row r="181" spans="1:11" ht="22.5">
      <c r="A181" s="8" t="s">
        <v>438</v>
      </c>
      <c r="B181" s="8" t="s">
        <v>1094</v>
      </c>
      <c r="C181" s="8" t="s">
        <v>448</v>
      </c>
      <c r="D181" s="9" t="s">
        <v>449</v>
      </c>
      <c r="E181" s="8" t="s">
        <v>46</v>
      </c>
      <c r="F181" s="10">
        <v>1</v>
      </c>
      <c r="G181" s="32">
        <v>839.03</v>
      </c>
      <c r="H181" s="11">
        <f t="shared" si="27"/>
        <v>1079.3281919999999</v>
      </c>
      <c r="I181" s="11">
        <f t="shared" si="29"/>
        <v>1079.32</v>
      </c>
      <c r="J181" s="24" t="s">
        <v>909</v>
      </c>
      <c r="K181" s="71">
        <f t="shared" si="28"/>
        <v>9.7661608902492459E-5</v>
      </c>
    </row>
    <row r="182" spans="1:11" ht="22.5">
      <c r="A182" s="8" t="s">
        <v>441</v>
      </c>
      <c r="B182" s="8" t="s">
        <v>1094</v>
      </c>
      <c r="C182" s="8" t="s">
        <v>451</v>
      </c>
      <c r="D182" s="9" t="s">
        <v>452</v>
      </c>
      <c r="E182" s="8" t="s">
        <v>46</v>
      </c>
      <c r="F182" s="10">
        <v>2</v>
      </c>
      <c r="G182" s="32">
        <v>3430.74</v>
      </c>
      <c r="H182" s="11">
        <f t="shared" si="27"/>
        <v>4413.3039359999993</v>
      </c>
      <c r="I182" s="11">
        <f t="shared" si="29"/>
        <v>8826.6</v>
      </c>
      <c r="J182" s="24" t="s">
        <v>909</v>
      </c>
      <c r="K182" s="71">
        <f t="shared" si="28"/>
        <v>7.9866949295736211E-4</v>
      </c>
    </row>
    <row r="183" spans="1:11" ht="33.75">
      <c r="A183" s="8" t="s">
        <v>444</v>
      </c>
      <c r="B183" s="8" t="s">
        <v>1094</v>
      </c>
      <c r="C183" s="8" t="s">
        <v>454</v>
      </c>
      <c r="D183" s="9" t="s">
        <v>455</v>
      </c>
      <c r="E183" s="8" t="s">
        <v>46</v>
      </c>
      <c r="F183" s="10">
        <v>8</v>
      </c>
      <c r="G183" s="32">
        <v>377.44</v>
      </c>
      <c r="H183" s="11">
        <f t="shared" si="27"/>
        <v>485.538816</v>
      </c>
      <c r="I183" s="11">
        <f t="shared" si="29"/>
        <v>3884.31</v>
      </c>
      <c r="J183" s="24" t="s">
        <v>909</v>
      </c>
      <c r="K183" s="71">
        <f t="shared" si="28"/>
        <v>3.5146941043994411E-4</v>
      </c>
    </row>
    <row r="184" spans="1:11">
      <c r="A184" s="8" t="s">
        <v>447</v>
      </c>
      <c r="B184" s="8" t="s">
        <v>1094</v>
      </c>
      <c r="C184" s="8" t="s">
        <v>457</v>
      </c>
      <c r="D184" s="9" t="s">
        <v>458</v>
      </c>
      <c r="E184" s="8" t="s">
        <v>46</v>
      </c>
      <c r="F184" s="10">
        <v>1</v>
      </c>
      <c r="G184" s="32">
        <v>1462.44</v>
      </c>
      <c r="H184" s="11">
        <f t="shared" si="27"/>
        <v>1881.2828160000001</v>
      </c>
      <c r="I184" s="11">
        <f t="shared" si="29"/>
        <v>1881.28</v>
      </c>
      <c r="J184" s="24" t="s">
        <v>909</v>
      </c>
      <c r="K184" s="71">
        <f t="shared" si="28"/>
        <v>1.7022646814297986E-4</v>
      </c>
    </row>
    <row r="185" spans="1:11" ht="22.5">
      <c r="A185" s="8" t="s">
        <v>450</v>
      </c>
      <c r="B185" s="8" t="s">
        <v>1094</v>
      </c>
      <c r="C185" s="8" t="s">
        <v>460</v>
      </c>
      <c r="D185" s="9" t="s">
        <v>461</v>
      </c>
      <c r="E185" s="8" t="s">
        <v>46</v>
      </c>
      <c r="F185" s="10">
        <v>4</v>
      </c>
      <c r="G185" s="32">
        <v>256.45</v>
      </c>
      <c r="H185" s="11">
        <f t="shared" si="27"/>
        <v>329.89727999999997</v>
      </c>
      <c r="I185" s="11">
        <f t="shared" si="29"/>
        <v>1319.58</v>
      </c>
      <c r="J185" s="24" t="s">
        <v>909</v>
      </c>
      <c r="K185" s="71">
        <f t="shared" si="28"/>
        <v>1.1940138779560371E-4</v>
      </c>
    </row>
    <row r="186" spans="1:11" ht="22.5">
      <c r="A186" s="8" t="s">
        <v>453</v>
      </c>
      <c r="B186" s="8" t="s">
        <v>1094</v>
      </c>
      <c r="C186" s="8" t="s">
        <v>463</v>
      </c>
      <c r="D186" s="9" t="s">
        <v>464</v>
      </c>
      <c r="E186" s="8" t="s">
        <v>46</v>
      </c>
      <c r="F186" s="10">
        <v>2</v>
      </c>
      <c r="G186" s="32">
        <v>30.8</v>
      </c>
      <c r="H186" s="11">
        <f t="shared" si="27"/>
        <v>39.621119999999998</v>
      </c>
      <c r="I186" s="11">
        <f t="shared" si="29"/>
        <v>79.239999999999995</v>
      </c>
      <c r="J186" s="24" t="s">
        <v>909</v>
      </c>
      <c r="K186" s="71">
        <f t="shared" si="28"/>
        <v>7.1699828497882945E-6</v>
      </c>
    </row>
    <row r="187" spans="1:11" ht="22.5">
      <c r="A187" s="8" t="s">
        <v>456</v>
      </c>
      <c r="B187" s="8" t="s">
        <v>1094</v>
      </c>
      <c r="C187" s="8" t="s">
        <v>466</v>
      </c>
      <c r="D187" s="9" t="s">
        <v>467</v>
      </c>
      <c r="E187" s="8" t="s">
        <v>46</v>
      </c>
      <c r="F187" s="10">
        <v>50</v>
      </c>
      <c r="G187" s="32">
        <v>25.63</v>
      </c>
      <c r="H187" s="11">
        <f t="shared" si="27"/>
        <v>32.970431999999995</v>
      </c>
      <c r="I187" s="11">
        <f t="shared" si="29"/>
        <v>1648.52</v>
      </c>
      <c r="J187" s="24" t="s">
        <v>909</v>
      </c>
      <c r="K187" s="71">
        <f t="shared" si="28"/>
        <v>1.4916532215463152E-4</v>
      </c>
    </row>
    <row r="188" spans="1:11" ht="22.5">
      <c r="A188" s="8" t="s">
        <v>459</v>
      </c>
      <c r="B188" s="8" t="s">
        <v>1094</v>
      </c>
      <c r="C188" s="8" t="s">
        <v>469</v>
      </c>
      <c r="D188" s="9" t="s">
        <v>470</v>
      </c>
      <c r="E188" s="8" t="s">
        <v>96</v>
      </c>
      <c r="F188" s="10">
        <v>156</v>
      </c>
      <c r="G188" s="32">
        <v>10.91</v>
      </c>
      <c r="H188" s="11">
        <f t="shared" si="27"/>
        <v>14.034624000000001</v>
      </c>
      <c r="I188" s="11">
        <f t="shared" si="29"/>
        <v>2189.4</v>
      </c>
      <c r="J188" s="24" t="s">
        <v>909</v>
      </c>
      <c r="K188" s="71">
        <f t="shared" si="28"/>
        <v>1.9810651755838585E-4</v>
      </c>
    </row>
    <row r="189" spans="1:11" ht="22.5">
      <c r="A189" s="8" t="s">
        <v>462</v>
      </c>
      <c r="B189" s="8" t="s">
        <v>1094</v>
      </c>
      <c r="C189" s="8" t="s">
        <v>472</v>
      </c>
      <c r="D189" s="9" t="s">
        <v>473</v>
      </c>
      <c r="E189" s="8" t="s">
        <v>46</v>
      </c>
      <c r="F189" s="10">
        <v>2</v>
      </c>
      <c r="G189" s="32">
        <v>51.36</v>
      </c>
      <c r="H189" s="11">
        <f t="shared" si="27"/>
        <v>66.069503999999995</v>
      </c>
      <c r="I189" s="11">
        <f t="shared" si="29"/>
        <v>132.13</v>
      </c>
      <c r="J189" s="24" t="s">
        <v>909</v>
      </c>
      <c r="K189" s="71">
        <f t="shared" si="28"/>
        <v>1.1955702094176267E-5</v>
      </c>
    </row>
    <row r="190" spans="1:11" ht="22.5">
      <c r="A190" s="8" t="s">
        <v>465</v>
      </c>
      <c r="B190" s="8" t="s">
        <v>1094</v>
      </c>
      <c r="C190" s="8" t="s">
        <v>475</v>
      </c>
      <c r="D190" s="9" t="s">
        <v>476</v>
      </c>
      <c r="E190" s="8" t="s">
        <v>46</v>
      </c>
      <c r="F190" s="10">
        <v>2</v>
      </c>
      <c r="G190" s="32">
        <v>22.01</v>
      </c>
      <c r="H190" s="11">
        <f t="shared" si="27"/>
        <v>28.313664000000003</v>
      </c>
      <c r="I190" s="11">
        <f t="shared" si="29"/>
        <v>56.62</v>
      </c>
      <c r="J190" s="24" t="s">
        <v>909</v>
      </c>
      <c r="K190" s="71">
        <f t="shared" si="28"/>
        <v>5.1232260090233884E-6</v>
      </c>
    </row>
    <row r="191" spans="1:11" ht="22.5">
      <c r="A191" s="8" t="s">
        <v>468</v>
      </c>
      <c r="B191" s="8" t="s">
        <v>1094</v>
      </c>
      <c r="C191" s="8" t="s">
        <v>478</v>
      </c>
      <c r="D191" s="9" t="s">
        <v>479</v>
      </c>
      <c r="E191" s="8" t="s">
        <v>46</v>
      </c>
      <c r="F191" s="10">
        <v>35</v>
      </c>
      <c r="G191" s="32">
        <v>13.8</v>
      </c>
      <c r="H191" s="11">
        <f t="shared" si="27"/>
        <v>17.752320000000001</v>
      </c>
      <c r="I191" s="11">
        <f t="shared" si="29"/>
        <v>621.33000000000004</v>
      </c>
      <c r="J191" s="24" t="s">
        <v>909</v>
      </c>
      <c r="K191" s="71">
        <f t="shared" si="28"/>
        <v>5.6220664362177712E-5</v>
      </c>
    </row>
    <row r="192" spans="1:11" ht="22.5">
      <c r="A192" s="8" t="s">
        <v>471</v>
      </c>
      <c r="B192" s="8" t="s">
        <v>1094</v>
      </c>
      <c r="C192" s="8" t="s">
        <v>481</v>
      </c>
      <c r="D192" s="9" t="s">
        <v>482</v>
      </c>
      <c r="E192" s="8" t="s">
        <v>46</v>
      </c>
      <c r="F192" s="10">
        <v>2</v>
      </c>
      <c r="G192" s="32">
        <v>10.07</v>
      </c>
      <c r="H192" s="11">
        <f t="shared" si="27"/>
        <v>12.954048</v>
      </c>
      <c r="I192" s="11">
        <f t="shared" si="29"/>
        <v>25.9</v>
      </c>
      <c r="J192" s="24" t="s">
        <v>909</v>
      </c>
      <c r="K192" s="71">
        <f t="shared" si="28"/>
        <v>2.3435456311145486E-6</v>
      </c>
    </row>
    <row r="193" spans="1:11" ht="22.5">
      <c r="A193" s="8" t="s">
        <v>474</v>
      </c>
      <c r="B193" s="8" t="s">
        <v>1094</v>
      </c>
      <c r="C193" s="8" t="s">
        <v>484</v>
      </c>
      <c r="D193" s="9" t="s">
        <v>485</v>
      </c>
      <c r="E193" s="8" t="s">
        <v>46</v>
      </c>
      <c r="F193" s="10">
        <v>2</v>
      </c>
      <c r="G193" s="32">
        <v>45.8</v>
      </c>
      <c r="H193" s="11">
        <f t="shared" si="27"/>
        <v>58.917119999999997</v>
      </c>
      <c r="I193" s="11">
        <f t="shared" si="29"/>
        <v>117.83</v>
      </c>
      <c r="J193" s="24" t="s">
        <v>909</v>
      </c>
      <c r="K193" s="71">
        <f t="shared" si="28"/>
        <v>1.0661775355761671E-5</v>
      </c>
    </row>
    <row r="194" spans="1:11" ht="33.75">
      <c r="A194" s="8" t="s">
        <v>477</v>
      </c>
      <c r="B194" s="8" t="s">
        <v>1094</v>
      </c>
      <c r="C194" s="8" t="s">
        <v>487</v>
      </c>
      <c r="D194" s="9" t="s">
        <v>488</v>
      </c>
      <c r="E194" s="8" t="s">
        <v>35</v>
      </c>
      <c r="F194" s="10">
        <v>2</v>
      </c>
      <c r="G194" s="32">
        <v>29.53</v>
      </c>
      <c r="H194" s="11">
        <f t="shared" si="27"/>
        <v>37.987392</v>
      </c>
      <c r="I194" s="11">
        <f t="shared" si="29"/>
        <v>75.97</v>
      </c>
      <c r="J194" s="24" t="s">
        <v>909</v>
      </c>
      <c r="K194" s="71">
        <f t="shared" si="28"/>
        <v>6.8740989033116708E-6</v>
      </c>
    </row>
    <row r="195" spans="1:11" ht="22.5">
      <c r="A195" s="8" t="s">
        <v>480</v>
      </c>
      <c r="B195" s="8" t="s">
        <v>1094</v>
      </c>
      <c r="C195" s="8" t="s">
        <v>490</v>
      </c>
      <c r="D195" s="9" t="s">
        <v>491</v>
      </c>
      <c r="E195" s="8" t="s">
        <v>35</v>
      </c>
      <c r="F195" s="10">
        <v>50</v>
      </c>
      <c r="G195" s="32">
        <v>16.899999999999999</v>
      </c>
      <c r="H195" s="11">
        <f t="shared" si="27"/>
        <v>21.740159999999999</v>
      </c>
      <c r="I195" s="11">
        <f t="shared" si="29"/>
        <v>1087</v>
      </c>
      <c r="J195" s="24" t="s">
        <v>909</v>
      </c>
      <c r="K195" s="71">
        <f t="shared" si="28"/>
        <v>9.8356528996969674E-5</v>
      </c>
    </row>
    <row r="196" spans="1:11" ht="22.5">
      <c r="A196" s="8" t="s">
        <v>483</v>
      </c>
      <c r="B196" s="8" t="s">
        <v>1094</v>
      </c>
      <c r="C196" s="8" t="s">
        <v>493</v>
      </c>
      <c r="D196" s="9" t="s">
        <v>494</v>
      </c>
      <c r="E196" s="8" t="s">
        <v>35</v>
      </c>
      <c r="F196" s="10">
        <v>35</v>
      </c>
      <c r="G196" s="32">
        <v>14.11</v>
      </c>
      <c r="H196" s="11">
        <f t="shared" si="27"/>
        <v>18.151104</v>
      </c>
      <c r="I196" s="11">
        <f t="shared" si="29"/>
        <v>635.28</v>
      </c>
      <c r="J196" s="24" t="s">
        <v>909</v>
      </c>
      <c r="K196" s="71">
        <f t="shared" si="28"/>
        <v>5.7482921565036701E-5</v>
      </c>
    </row>
    <row r="197" spans="1:11" ht="22.5">
      <c r="A197" s="8" t="s">
        <v>486</v>
      </c>
      <c r="B197" s="8" t="s">
        <v>1094</v>
      </c>
      <c r="C197" s="8" t="s">
        <v>496</v>
      </c>
      <c r="D197" s="9" t="s">
        <v>497</v>
      </c>
      <c r="E197" s="8" t="s">
        <v>96</v>
      </c>
      <c r="F197" s="10">
        <v>500</v>
      </c>
      <c r="G197" s="32">
        <v>72.03</v>
      </c>
      <c r="H197" s="11">
        <f t="shared" si="27"/>
        <v>92.659391999999997</v>
      </c>
      <c r="I197" s="11">
        <f t="shared" si="29"/>
        <v>46329.69</v>
      </c>
      <c r="J197" s="24" t="s">
        <v>909</v>
      </c>
      <c r="K197" s="71">
        <f t="shared" si="28"/>
        <v>4.1921136135286254E-3</v>
      </c>
    </row>
    <row r="198" spans="1:11" ht="22.5">
      <c r="A198" s="8" t="s">
        <v>489</v>
      </c>
      <c r="B198" s="8" t="s">
        <v>993</v>
      </c>
      <c r="C198" s="8" t="s">
        <v>499</v>
      </c>
      <c r="D198" s="9" t="s">
        <v>500</v>
      </c>
      <c r="E198" s="8" t="s">
        <v>46</v>
      </c>
      <c r="F198" s="10">
        <v>4</v>
      </c>
      <c r="G198" s="32">
        <v>60.52</v>
      </c>
      <c r="H198" s="11">
        <f t="shared" si="27"/>
        <v>77.852928000000006</v>
      </c>
      <c r="I198" s="11">
        <f t="shared" si="29"/>
        <v>311.41000000000003</v>
      </c>
      <c r="J198" s="24" t="s">
        <v>909</v>
      </c>
      <c r="K198" s="71">
        <f t="shared" si="28"/>
        <v>2.8177743049628637E-5</v>
      </c>
    </row>
    <row r="199" spans="1:11" ht="22.5">
      <c r="A199" s="8" t="s">
        <v>492</v>
      </c>
      <c r="B199" s="8" t="s">
        <v>993</v>
      </c>
      <c r="C199" s="8" t="s">
        <v>502</v>
      </c>
      <c r="D199" s="9" t="s">
        <v>503</v>
      </c>
      <c r="E199" s="8" t="s">
        <v>46</v>
      </c>
      <c r="F199" s="10">
        <v>101</v>
      </c>
      <c r="G199" s="32">
        <v>69.97</v>
      </c>
      <c r="H199" s="11">
        <f t="shared" si="27"/>
        <v>90.009407999999993</v>
      </c>
      <c r="I199" s="11">
        <f t="shared" si="29"/>
        <v>9090.9500000000007</v>
      </c>
      <c r="J199" s="24" t="s">
        <v>909</v>
      </c>
      <c r="K199" s="71">
        <f t="shared" si="28"/>
        <v>8.2258904074057181E-4</v>
      </c>
    </row>
    <row r="200" spans="1:11" ht="22.5">
      <c r="A200" s="8" t="s">
        <v>495</v>
      </c>
      <c r="B200" s="8" t="s">
        <v>993</v>
      </c>
      <c r="C200" s="8" t="s">
        <v>505</v>
      </c>
      <c r="D200" s="9" t="s">
        <v>506</v>
      </c>
      <c r="E200" s="8" t="s">
        <v>46</v>
      </c>
      <c r="F200" s="10">
        <v>1</v>
      </c>
      <c r="G200" s="32">
        <v>4972.2</v>
      </c>
      <c r="H200" s="11">
        <f t="shared" si="27"/>
        <v>6396.2380800000001</v>
      </c>
      <c r="I200" s="11">
        <f t="shared" si="29"/>
        <v>6396.23</v>
      </c>
      <c r="J200" s="24" t="s">
        <v>909</v>
      </c>
      <c r="K200" s="71">
        <f t="shared" si="28"/>
        <v>5.7875895259088071E-4</v>
      </c>
    </row>
    <row r="201" spans="1:11" ht="22.5">
      <c r="A201" s="8" t="s">
        <v>498</v>
      </c>
      <c r="B201" s="8" t="s">
        <v>993</v>
      </c>
      <c r="C201" s="8" t="s">
        <v>508</v>
      </c>
      <c r="D201" s="9" t="s">
        <v>509</v>
      </c>
      <c r="E201" s="8" t="s">
        <v>46</v>
      </c>
      <c r="F201" s="10">
        <v>4</v>
      </c>
      <c r="G201" s="32">
        <v>85.47</v>
      </c>
      <c r="H201" s="11">
        <f t="shared" si="27"/>
        <v>109.94860799999999</v>
      </c>
      <c r="I201" s="11">
        <f t="shared" si="29"/>
        <v>439.79</v>
      </c>
      <c r="J201" s="24" t="s">
        <v>909</v>
      </c>
      <c r="K201" s="71">
        <f t="shared" si="28"/>
        <v>3.9794128691423456E-5</v>
      </c>
    </row>
    <row r="202" spans="1:11">
      <c r="A202" s="8" t="s">
        <v>501</v>
      </c>
      <c r="B202" s="8" t="s">
        <v>1095</v>
      </c>
      <c r="C202" s="8" t="s">
        <v>1191</v>
      </c>
      <c r="D202" s="9" t="s">
        <v>511</v>
      </c>
      <c r="E202" s="8" t="s">
        <v>46</v>
      </c>
      <c r="F202" s="10">
        <v>2</v>
      </c>
      <c r="G202" s="32">
        <v>467.5</v>
      </c>
      <c r="H202" s="11">
        <f t="shared" si="27"/>
        <v>601.39199999999994</v>
      </c>
      <c r="I202" s="11">
        <f t="shared" si="29"/>
        <v>1202.78</v>
      </c>
      <c r="J202" s="24" t="s">
        <v>909</v>
      </c>
      <c r="K202" s="71">
        <f t="shared" si="28"/>
        <v>1.0883281135876281E-4</v>
      </c>
    </row>
    <row r="203" spans="1:11">
      <c r="A203" s="8" t="s">
        <v>504</v>
      </c>
      <c r="B203" s="8" t="s">
        <v>1095</v>
      </c>
      <c r="C203" s="8" t="s">
        <v>1192</v>
      </c>
      <c r="D203" s="9" t="s">
        <v>513</v>
      </c>
      <c r="E203" s="8" t="s">
        <v>46</v>
      </c>
      <c r="F203" s="10">
        <v>3</v>
      </c>
      <c r="G203" s="32">
        <v>289.11</v>
      </c>
      <c r="H203" s="11">
        <f t="shared" si="27"/>
        <v>371.91110400000002</v>
      </c>
      <c r="I203" s="11">
        <f t="shared" si="29"/>
        <v>1115.73</v>
      </c>
      <c r="J203" s="24" t="s">
        <v>909</v>
      </c>
      <c r="K203" s="71">
        <f t="shared" si="28"/>
        <v>1.009561454441481E-4</v>
      </c>
    </row>
    <row r="204" spans="1:11" ht="19.149999999999999" customHeight="1">
      <c r="A204" s="8" t="s">
        <v>507</v>
      </c>
      <c r="B204" s="8" t="s">
        <v>1095</v>
      </c>
      <c r="C204" s="8" t="s">
        <v>1193</v>
      </c>
      <c r="D204" s="9" t="s">
        <v>515</v>
      </c>
      <c r="E204" s="8" t="s">
        <v>46</v>
      </c>
      <c r="F204" s="10">
        <v>3</v>
      </c>
      <c r="G204" s="32">
        <v>55.39</v>
      </c>
      <c r="H204" s="11">
        <f t="shared" si="27"/>
        <v>71.253696000000005</v>
      </c>
      <c r="I204" s="11">
        <f t="shared" si="29"/>
        <v>213.76</v>
      </c>
      <c r="J204" s="24" t="s">
        <v>909</v>
      </c>
      <c r="K204" s="71">
        <f t="shared" si="28"/>
        <v>1.9341942629615673E-5</v>
      </c>
    </row>
    <row r="205" spans="1:11" ht="22.5">
      <c r="A205" s="8" t="s">
        <v>510</v>
      </c>
      <c r="B205" s="8" t="s">
        <v>1095</v>
      </c>
      <c r="C205" s="8" t="s">
        <v>1194</v>
      </c>
      <c r="D205" s="9" t="s">
        <v>517</v>
      </c>
      <c r="E205" s="8" t="s">
        <v>46</v>
      </c>
      <c r="F205" s="10">
        <v>4</v>
      </c>
      <c r="G205" s="32">
        <v>78.510000000000005</v>
      </c>
      <c r="H205" s="11">
        <f t="shared" si="27"/>
        <v>100.99526400000001</v>
      </c>
      <c r="I205" s="11">
        <f t="shared" si="29"/>
        <v>403.98</v>
      </c>
      <c r="J205" s="24" t="s">
        <v>909</v>
      </c>
      <c r="K205" s="71">
        <f t="shared" si="28"/>
        <v>3.6553882782148861E-5</v>
      </c>
    </row>
    <row r="206" spans="1:11" ht="33.75">
      <c r="A206" s="8" t="s">
        <v>512</v>
      </c>
      <c r="B206" s="8" t="s">
        <v>1095</v>
      </c>
      <c r="C206" s="8" t="s">
        <v>1195</v>
      </c>
      <c r="D206" s="9" t="s">
        <v>519</v>
      </c>
      <c r="E206" s="8" t="s">
        <v>46</v>
      </c>
      <c r="F206" s="10">
        <v>123</v>
      </c>
      <c r="G206" s="32">
        <v>46.15</v>
      </c>
      <c r="H206" s="11">
        <f t="shared" si="27"/>
        <v>59.367359999999998</v>
      </c>
      <c r="I206" s="11">
        <f t="shared" si="29"/>
        <v>7302.18</v>
      </c>
      <c r="J206" s="24" t="s">
        <v>909</v>
      </c>
      <c r="K206" s="71">
        <f t="shared" si="28"/>
        <v>6.6073328326687398E-4</v>
      </c>
    </row>
    <row r="207" spans="1:11" ht="33.75">
      <c r="A207" s="8" t="s">
        <v>514</v>
      </c>
      <c r="B207" s="8" t="s">
        <v>1095</v>
      </c>
      <c r="C207" s="8" t="s">
        <v>1196</v>
      </c>
      <c r="D207" s="9" t="s">
        <v>521</v>
      </c>
      <c r="E207" s="8" t="s">
        <v>46</v>
      </c>
      <c r="F207" s="10">
        <v>4</v>
      </c>
      <c r="G207" s="32">
        <v>39.9</v>
      </c>
      <c r="H207" s="11">
        <f t="shared" si="27"/>
        <v>51.327359999999999</v>
      </c>
      <c r="I207" s="11">
        <f t="shared" si="29"/>
        <v>205.3</v>
      </c>
      <c r="J207" s="24" t="s">
        <v>909</v>
      </c>
      <c r="K207" s="71">
        <f t="shared" si="28"/>
        <v>1.8576444713043124E-5</v>
      </c>
    </row>
    <row r="208" spans="1:11" ht="22.5">
      <c r="A208" s="8" t="s">
        <v>516</v>
      </c>
      <c r="B208" s="8" t="s">
        <v>1095</v>
      </c>
      <c r="C208" s="8" t="s">
        <v>1197</v>
      </c>
      <c r="D208" s="9" t="s">
        <v>523</v>
      </c>
      <c r="E208" s="8" t="s">
        <v>46</v>
      </c>
      <c r="F208" s="10">
        <v>4</v>
      </c>
      <c r="G208" s="32">
        <v>21.8</v>
      </c>
      <c r="H208" s="11">
        <f t="shared" si="27"/>
        <v>28.043520000000001</v>
      </c>
      <c r="I208" s="11">
        <f t="shared" si="29"/>
        <v>112.17</v>
      </c>
      <c r="J208" s="24" t="s">
        <v>909</v>
      </c>
      <c r="K208" s="71">
        <f t="shared" si="28"/>
        <v>1.0149633723633935E-5</v>
      </c>
    </row>
    <row r="209" spans="1:11" ht="22.9" customHeight="1">
      <c r="A209" s="8" t="s">
        <v>518</v>
      </c>
      <c r="B209" s="8" t="s">
        <v>1095</v>
      </c>
      <c r="C209" s="8" t="s">
        <v>1198</v>
      </c>
      <c r="D209" s="9" t="s">
        <v>525</v>
      </c>
      <c r="E209" s="8" t="s">
        <v>46</v>
      </c>
      <c r="F209" s="10">
        <v>4</v>
      </c>
      <c r="G209" s="32">
        <v>268.93</v>
      </c>
      <c r="H209" s="11">
        <f t="shared" si="27"/>
        <v>345.95155199999999</v>
      </c>
      <c r="I209" s="11">
        <f t="shared" si="29"/>
        <v>1383.8</v>
      </c>
      <c r="J209" s="24" t="s">
        <v>909</v>
      </c>
      <c r="K209" s="71">
        <f t="shared" si="28"/>
        <v>1.2521229514812017E-4</v>
      </c>
    </row>
    <row r="210" spans="1:11" ht="22.5">
      <c r="A210" s="8" t="s">
        <v>520</v>
      </c>
      <c r="B210" s="8" t="s">
        <v>1095</v>
      </c>
      <c r="C210" s="8" t="s">
        <v>1199</v>
      </c>
      <c r="D210" s="9" t="s">
        <v>527</v>
      </c>
      <c r="E210" s="8" t="s">
        <v>46</v>
      </c>
      <c r="F210" s="10">
        <v>78</v>
      </c>
      <c r="G210" s="32">
        <v>28.81</v>
      </c>
      <c r="H210" s="11">
        <f t="shared" si="27"/>
        <v>37.061183999999997</v>
      </c>
      <c r="I210" s="11">
        <f t="shared" si="29"/>
        <v>2890.77</v>
      </c>
      <c r="J210" s="24" t="s">
        <v>909</v>
      </c>
      <c r="K210" s="71">
        <f t="shared" si="28"/>
        <v>2.6156955228019322E-4</v>
      </c>
    </row>
    <row r="211" spans="1:11">
      <c r="A211" s="8" t="s">
        <v>522</v>
      </c>
      <c r="B211" s="8" t="s">
        <v>1095</v>
      </c>
      <c r="C211" s="8" t="s">
        <v>1200</v>
      </c>
      <c r="D211" s="9" t="s">
        <v>529</v>
      </c>
      <c r="E211" s="8" t="s">
        <v>46</v>
      </c>
      <c r="F211" s="10">
        <v>100</v>
      </c>
      <c r="G211" s="32">
        <v>14.860000000000001</v>
      </c>
      <c r="H211" s="11">
        <f t="shared" si="27"/>
        <v>19.115904</v>
      </c>
      <c r="I211" s="11">
        <f t="shared" si="29"/>
        <v>1911.59</v>
      </c>
      <c r="J211" s="24" t="s">
        <v>909</v>
      </c>
      <c r="K211" s="71">
        <f t="shared" si="28"/>
        <v>1.72969049922095E-4</v>
      </c>
    </row>
    <row r="212" spans="1:11" ht="22.5">
      <c r="A212" s="8" t="s">
        <v>524</v>
      </c>
      <c r="B212" s="8" t="s">
        <v>1095</v>
      </c>
      <c r="C212" s="8" t="s">
        <v>1201</v>
      </c>
      <c r="D212" s="9" t="s">
        <v>531</v>
      </c>
      <c r="E212" s="8" t="s">
        <v>46</v>
      </c>
      <c r="F212" s="10">
        <v>1</v>
      </c>
      <c r="G212" s="32">
        <v>2.17</v>
      </c>
      <c r="H212" s="11">
        <f t="shared" si="27"/>
        <v>2.7914879999999997</v>
      </c>
      <c r="I212" s="11">
        <f t="shared" si="29"/>
        <v>2.79</v>
      </c>
      <c r="J212" s="24" t="s">
        <v>909</v>
      </c>
      <c r="K212" s="71">
        <f t="shared" si="28"/>
        <v>2.524514405717989E-7</v>
      </c>
    </row>
    <row r="213" spans="1:11" ht="22.5">
      <c r="A213" s="8" t="s">
        <v>526</v>
      </c>
      <c r="B213" s="8" t="s">
        <v>1095</v>
      </c>
      <c r="C213" s="8" t="s">
        <v>1202</v>
      </c>
      <c r="D213" s="9" t="s">
        <v>533</v>
      </c>
      <c r="E213" s="8" t="s">
        <v>46</v>
      </c>
      <c r="F213" s="10">
        <v>190</v>
      </c>
      <c r="G213" s="32">
        <v>2.7</v>
      </c>
      <c r="H213" s="11">
        <f t="shared" si="27"/>
        <v>3.4732800000000004</v>
      </c>
      <c r="I213" s="11">
        <f t="shared" si="29"/>
        <v>659.92</v>
      </c>
      <c r="J213" s="24" t="s">
        <v>909</v>
      </c>
      <c r="K213" s="71">
        <f t="shared" si="28"/>
        <v>5.9712456868151079E-5</v>
      </c>
    </row>
    <row r="214" spans="1:11" ht="22.5">
      <c r="A214" s="8" t="s">
        <v>528</v>
      </c>
      <c r="B214" s="8" t="s">
        <v>1095</v>
      </c>
      <c r="C214" s="8" t="s">
        <v>1203</v>
      </c>
      <c r="D214" s="9" t="s">
        <v>535</v>
      </c>
      <c r="E214" s="8" t="s">
        <v>46</v>
      </c>
      <c r="F214" s="10">
        <v>800</v>
      </c>
      <c r="G214" s="32">
        <v>0.62</v>
      </c>
      <c r="H214" s="11">
        <f t="shared" si="27"/>
        <v>0.79756799999999994</v>
      </c>
      <c r="I214" s="11">
        <f t="shared" si="29"/>
        <v>638.04999999999995</v>
      </c>
      <c r="J214" s="24" t="s">
        <v>909</v>
      </c>
      <c r="K214" s="71">
        <f t="shared" si="28"/>
        <v>5.773356331786246E-5</v>
      </c>
    </row>
    <row r="215" spans="1:11">
      <c r="A215" s="8" t="s">
        <v>530</v>
      </c>
      <c r="B215" s="8" t="s">
        <v>1095</v>
      </c>
      <c r="C215" s="8" t="s">
        <v>1204</v>
      </c>
      <c r="D215" s="9" t="s">
        <v>537</v>
      </c>
      <c r="E215" s="8" t="s">
        <v>109</v>
      </c>
      <c r="F215" s="10">
        <v>2</v>
      </c>
      <c r="G215" s="32">
        <v>23.37</v>
      </c>
      <c r="H215" s="11">
        <f t="shared" si="27"/>
        <v>30.063168000000001</v>
      </c>
      <c r="I215" s="11">
        <f t="shared" si="29"/>
        <v>60.12</v>
      </c>
      <c r="J215" s="24" t="s">
        <v>909</v>
      </c>
      <c r="K215" s="71">
        <f t="shared" si="28"/>
        <v>5.439921364579408E-6</v>
      </c>
    </row>
    <row r="216" spans="1:11">
      <c r="A216" s="8" t="s">
        <v>532</v>
      </c>
      <c r="B216" s="8" t="s">
        <v>1095</v>
      </c>
      <c r="C216" s="8" t="s">
        <v>1205</v>
      </c>
      <c r="D216" s="9" t="s">
        <v>539</v>
      </c>
      <c r="E216" s="8" t="s">
        <v>540</v>
      </c>
      <c r="F216" s="10">
        <v>150</v>
      </c>
      <c r="G216" s="32">
        <v>45.54</v>
      </c>
      <c r="H216" s="11">
        <f t="shared" si="27"/>
        <v>58.582656</v>
      </c>
      <c r="I216" s="11">
        <f t="shared" si="29"/>
        <v>8787.39</v>
      </c>
      <c r="J216" s="24" t="s">
        <v>909</v>
      </c>
      <c r="K216" s="71">
        <f t="shared" si="28"/>
        <v>7.951216001312615E-4</v>
      </c>
    </row>
    <row r="217" spans="1:11">
      <c r="A217" s="8" t="s">
        <v>534</v>
      </c>
      <c r="B217" s="8" t="s">
        <v>1095</v>
      </c>
      <c r="C217" s="8" t="s">
        <v>1206</v>
      </c>
      <c r="D217" s="9" t="s">
        <v>542</v>
      </c>
      <c r="E217" s="8" t="s">
        <v>46</v>
      </c>
      <c r="F217" s="10">
        <v>40</v>
      </c>
      <c r="G217" s="32">
        <v>11.83</v>
      </c>
      <c r="H217" s="11">
        <f t="shared" si="27"/>
        <v>15.218112</v>
      </c>
      <c r="I217" s="11">
        <f t="shared" si="29"/>
        <v>608.72</v>
      </c>
      <c r="J217" s="24" t="s">
        <v>909</v>
      </c>
      <c r="K217" s="71">
        <f t="shared" si="28"/>
        <v>5.5079656238303023E-5</v>
      </c>
    </row>
    <row r="218" spans="1:11">
      <c r="A218" s="8" t="s">
        <v>536</v>
      </c>
      <c r="B218" s="8" t="s">
        <v>1095</v>
      </c>
      <c r="C218" s="8" t="s">
        <v>1207</v>
      </c>
      <c r="D218" s="9" t="s">
        <v>544</v>
      </c>
      <c r="E218" s="8" t="s">
        <v>46</v>
      </c>
      <c r="F218" s="10">
        <v>500</v>
      </c>
      <c r="G218" s="32">
        <v>1.1599999999999999</v>
      </c>
      <c r="H218" s="11">
        <f t="shared" si="27"/>
        <v>1.4922239999999998</v>
      </c>
      <c r="I218" s="11">
        <f t="shared" si="29"/>
        <v>746.11</v>
      </c>
      <c r="J218" s="24" t="s">
        <v>909</v>
      </c>
      <c r="K218" s="71">
        <f t="shared" si="28"/>
        <v>6.7511306209686335E-5</v>
      </c>
    </row>
    <row r="219" spans="1:11">
      <c r="A219" s="8" t="s">
        <v>538</v>
      </c>
      <c r="B219" s="8" t="s">
        <v>1095</v>
      </c>
      <c r="C219" s="8" t="s">
        <v>1208</v>
      </c>
      <c r="D219" s="9" t="s">
        <v>546</v>
      </c>
      <c r="E219" s="8" t="s">
        <v>46</v>
      </c>
      <c r="F219" s="10">
        <v>100</v>
      </c>
      <c r="G219" s="32">
        <v>35.94</v>
      </c>
      <c r="H219" s="11">
        <f t="shared" si="27"/>
        <v>46.233215999999999</v>
      </c>
      <c r="I219" s="11">
        <f t="shared" si="29"/>
        <v>4623.32</v>
      </c>
      <c r="J219" s="24" t="s">
        <v>909</v>
      </c>
      <c r="K219" s="71">
        <f t="shared" si="28"/>
        <v>4.1833827749978821E-4</v>
      </c>
    </row>
    <row r="220" spans="1:11" ht="22.5">
      <c r="A220" s="8" t="s">
        <v>541</v>
      </c>
      <c r="B220" s="8" t="s">
        <v>1095</v>
      </c>
      <c r="C220" s="8" t="s">
        <v>1223</v>
      </c>
      <c r="D220" s="9" t="s">
        <v>548</v>
      </c>
      <c r="E220" s="8" t="s">
        <v>46</v>
      </c>
      <c r="F220" s="10">
        <v>10</v>
      </c>
      <c r="G220" s="32">
        <v>77.28</v>
      </c>
      <c r="H220" s="11">
        <f t="shared" si="27"/>
        <v>99.412992000000003</v>
      </c>
      <c r="I220" s="11">
        <f t="shared" si="29"/>
        <v>994.12</v>
      </c>
      <c r="J220" s="24" t="s">
        <v>909</v>
      </c>
      <c r="K220" s="71">
        <f t="shared" si="28"/>
        <v>8.9952339104385924E-5</v>
      </c>
    </row>
    <row r="221" spans="1:11" ht="22.5">
      <c r="A221" s="8" t="s">
        <v>543</v>
      </c>
      <c r="B221" s="8" t="s">
        <v>1095</v>
      </c>
      <c r="C221" s="8" t="s">
        <v>1222</v>
      </c>
      <c r="D221" s="9" t="s">
        <v>550</v>
      </c>
      <c r="E221" s="8" t="s">
        <v>551</v>
      </c>
      <c r="F221" s="10">
        <v>4</v>
      </c>
      <c r="G221" s="32">
        <v>64.930000000000007</v>
      </c>
      <c r="H221" s="11">
        <f t="shared" si="27"/>
        <v>83.525952000000004</v>
      </c>
      <c r="I221" s="11">
        <f t="shared" si="29"/>
        <v>334.1</v>
      </c>
      <c r="J221" s="24" t="s">
        <v>909</v>
      </c>
      <c r="K221" s="71">
        <f t="shared" si="28"/>
        <v>3.0230833797504666E-5</v>
      </c>
    </row>
    <row r="222" spans="1:11" ht="22.5">
      <c r="A222" s="8" t="s">
        <v>545</v>
      </c>
      <c r="B222" s="8" t="s">
        <v>1095</v>
      </c>
      <c r="C222" s="8" t="s">
        <v>1221</v>
      </c>
      <c r="D222" s="9" t="s">
        <v>553</v>
      </c>
      <c r="E222" s="8" t="s">
        <v>46</v>
      </c>
      <c r="F222" s="10">
        <v>500</v>
      </c>
      <c r="G222" s="32">
        <v>0.88</v>
      </c>
      <c r="H222" s="11">
        <f t="shared" si="27"/>
        <v>1.1320319999999999</v>
      </c>
      <c r="I222" s="11">
        <f t="shared" si="29"/>
        <v>566.01</v>
      </c>
      <c r="J222" s="24" t="s">
        <v>909</v>
      </c>
      <c r="K222" s="71">
        <f t="shared" si="28"/>
        <v>5.1215068056646558E-5</v>
      </c>
    </row>
    <row r="223" spans="1:11">
      <c r="A223" s="8" t="s">
        <v>547</v>
      </c>
      <c r="B223" s="8" t="s">
        <v>1095</v>
      </c>
      <c r="C223" s="8" t="s">
        <v>1220</v>
      </c>
      <c r="D223" s="9" t="s">
        <v>555</v>
      </c>
      <c r="E223" s="8" t="s">
        <v>109</v>
      </c>
      <c r="F223" s="10">
        <v>154.25</v>
      </c>
      <c r="G223" s="32">
        <v>8.16</v>
      </c>
      <c r="H223" s="11">
        <f t="shared" si="27"/>
        <v>10.497024</v>
      </c>
      <c r="I223" s="11">
        <f t="shared" si="29"/>
        <v>1619.16</v>
      </c>
      <c r="J223" s="24" t="s">
        <v>909</v>
      </c>
      <c r="K223" s="71">
        <f t="shared" si="28"/>
        <v>1.4650870054345303E-4</v>
      </c>
    </row>
    <row r="224" spans="1:11" ht="22.5">
      <c r="A224" s="8" t="s">
        <v>549</v>
      </c>
      <c r="B224" s="8" t="s">
        <v>1095</v>
      </c>
      <c r="C224" s="8" t="s">
        <v>1219</v>
      </c>
      <c r="D224" s="9" t="s">
        <v>557</v>
      </c>
      <c r="E224" s="8" t="s">
        <v>46</v>
      </c>
      <c r="F224" s="10">
        <v>60</v>
      </c>
      <c r="G224" s="32">
        <v>58.5</v>
      </c>
      <c r="H224" s="11">
        <f t="shared" si="27"/>
        <v>75.254400000000004</v>
      </c>
      <c r="I224" s="11">
        <f t="shared" si="29"/>
        <v>4515.26</v>
      </c>
      <c r="J224" s="24" t="s">
        <v>909</v>
      </c>
      <c r="K224" s="71">
        <f t="shared" si="28"/>
        <v>4.0856053460796443E-4</v>
      </c>
    </row>
    <row r="225" spans="1:12">
      <c r="A225" s="8" t="s">
        <v>552</v>
      </c>
      <c r="B225" s="8" t="s">
        <v>1095</v>
      </c>
      <c r="C225" s="8" t="s">
        <v>1218</v>
      </c>
      <c r="D225" s="9" t="s">
        <v>559</v>
      </c>
      <c r="E225" s="8" t="s">
        <v>96</v>
      </c>
      <c r="F225" s="10">
        <v>18</v>
      </c>
      <c r="G225" s="32">
        <v>3.4</v>
      </c>
      <c r="H225" s="11">
        <f t="shared" si="27"/>
        <v>4.3737599999999999</v>
      </c>
      <c r="I225" s="11">
        <f t="shared" si="29"/>
        <v>78.72</v>
      </c>
      <c r="J225" s="24" t="s">
        <v>909</v>
      </c>
      <c r="K225" s="71">
        <f t="shared" si="28"/>
        <v>7.1229309683914009E-6</v>
      </c>
    </row>
    <row r="226" spans="1:12" ht="22.5">
      <c r="A226" s="8" t="s">
        <v>554</v>
      </c>
      <c r="B226" s="8" t="s">
        <v>1095</v>
      </c>
      <c r="C226" s="67" t="s">
        <v>1217</v>
      </c>
      <c r="D226" s="33" t="s">
        <v>959</v>
      </c>
      <c r="E226" s="8" t="s">
        <v>96</v>
      </c>
      <c r="F226" s="10">
        <v>14</v>
      </c>
      <c r="G226" s="32">
        <v>6.25</v>
      </c>
      <c r="H226" s="11">
        <f t="shared" si="27"/>
        <v>8.0399999999999991</v>
      </c>
      <c r="I226" s="11">
        <f t="shared" si="29"/>
        <v>112.56</v>
      </c>
      <c r="J226" s="24" t="s">
        <v>909</v>
      </c>
      <c r="K226" s="71">
        <f t="shared" si="28"/>
        <v>1.0184922634681608E-5</v>
      </c>
    </row>
    <row r="227" spans="1:12">
      <c r="A227" s="8" t="s">
        <v>556</v>
      </c>
      <c r="B227" s="8" t="s">
        <v>1095</v>
      </c>
      <c r="C227" s="8" t="s">
        <v>1216</v>
      </c>
      <c r="D227" s="9" t="s">
        <v>561</v>
      </c>
      <c r="E227" s="8" t="s">
        <v>540</v>
      </c>
      <c r="F227" s="10">
        <v>7.2</v>
      </c>
      <c r="G227" s="32">
        <v>37.159999999999997</v>
      </c>
      <c r="H227" s="11">
        <f t="shared" si="27"/>
        <v>47.802623999999994</v>
      </c>
      <c r="I227" s="11">
        <f t="shared" si="29"/>
        <v>344.17</v>
      </c>
      <c r="J227" s="24" t="s">
        <v>909</v>
      </c>
      <c r="K227" s="71">
        <f t="shared" si="28"/>
        <v>3.1142011577632984E-5</v>
      </c>
    </row>
    <row r="228" spans="1:12" ht="26.45" customHeight="1">
      <c r="A228" s="8" t="s">
        <v>558</v>
      </c>
      <c r="B228" s="8" t="s">
        <v>1094</v>
      </c>
      <c r="C228" s="90" t="s">
        <v>1189</v>
      </c>
      <c r="D228" s="89" t="s">
        <v>1190</v>
      </c>
      <c r="E228" s="8" t="s">
        <v>96</v>
      </c>
      <c r="F228" s="10">
        <v>1100</v>
      </c>
      <c r="G228" s="32">
        <v>3.2</v>
      </c>
      <c r="H228" s="11">
        <f t="shared" si="27"/>
        <v>4.1164800000000001</v>
      </c>
      <c r="I228" s="11">
        <f t="shared" si="29"/>
        <v>4528.12</v>
      </c>
      <c r="J228" s="24" t="s">
        <v>909</v>
      </c>
      <c r="K228" s="71">
        <f t="shared" si="28"/>
        <v>4.0972416382866448E-4</v>
      </c>
    </row>
    <row r="229" spans="1:12">
      <c r="A229" s="8" t="s">
        <v>560</v>
      </c>
      <c r="B229" s="8" t="s">
        <v>993</v>
      </c>
      <c r="C229" s="8" t="s">
        <v>1209</v>
      </c>
      <c r="D229" s="9" t="s">
        <v>1213</v>
      </c>
      <c r="E229" s="8" t="s">
        <v>1210</v>
      </c>
      <c r="F229" s="10">
        <v>3</v>
      </c>
      <c r="G229" s="32">
        <v>4259.2</v>
      </c>
      <c r="H229" s="11">
        <f t="shared" si="27"/>
        <v>5479.0348800000002</v>
      </c>
      <c r="I229" s="11">
        <f t="shared" si="29"/>
        <v>16437.099999999999</v>
      </c>
      <c r="J229" s="24" t="s">
        <v>909</v>
      </c>
      <c r="K229" s="71">
        <f t="shared" si="28"/>
        <v>1.4873009225171022E-3</v>
      </c>
    </row>
    <row r="230" spans="1:12" ht="22.5">
      <c r="A230" s="8" t="s">
        <v>562</v>
      </c>
      <c r="B230" s="8" t="s">
        <v>993</v>
      </c>
      <c r="C230" s="8" t="s">
        <v>1211</v>
      </c>
      <c r="D230" s="9" t="s">
        <v>1212</v>
      </c>
      <c r="E230" s="8" t="s">
        <v>1210</v>
      </c>
      <c r="F230" s="10">
        <v>3</v>
      </c>
      <c r="G230" s="32">
        <v>2652.32</v>
      </c>
      <c r="H230" s="11">
        <f t="shared" si="27"/>
        <v>3411.9444480000002</v>
      </c>
      <c r="I230" s="11">
        <f t="shared" si="29"/>
        <v>10235.83</v>
      </c>
      <c r="J230" s="24" t="s">
        <v>909</v>
      </c>
      <c r="K230" s="71">
        <f t="shared" si="28"/>
        <v>9.2618280607456496E-4</v>
      </c>
    </row>
    <row r="231" spans="1:12">
      <c r="A231" s="223" t="s">
        <v>566</v>
      </c>
      <c r="B231" s="224"/>
      <c r="C231" s="224"/>
      <c r="D231" s="224"/>
      <c r="E231" s="224"/>
      <c r="F231" s="224"/>
      <c r="G231" s="224"/>
      <c r="H231" s="225"/>
      <c r="I231" s="25">
        <f>(+I168+I169+I170+I171+I172+I173+I174+I175+I176+I177+I178+I179+I180+I181+I182+I183+I184+I185+I186+I187+I188+I189+I190+I191+I192+I193+I194+I195+I196+I197+I198+I199+I200+I201+I202+I203+I204+I205+I206+I207+I208+I209+I210+I211+I212+I213+I214+I215+I216+I217+I218+I219+I220+I221+I222+I223+I224+I225+I227+I226+I228+I229+I230)</f>
        <v>228371.39000000004</v>
      </c>
      <c r="J231" s="143"/>
      <c r="L231" s="70">
        <f>I231/$I$379</f>
        <v>2.0664045301392157E-2</v>
      </c>
    </row>
    <row r="232" spans="1:12">
      <c r="A232" s="26"/>
      <c r="B232" s="28"/>
      <c r="C232" s="66"/>
      <c r="D232" s="20" t="s">
        <v>567</v>
      </c>
      <c r="E232" s="27"/>
      <c r="F232" s="27"/>
      <c r="G232" s="139"/>
      <c r="H232" s="28"/>
      <c r="I232" s="28"/>
      <c r="J232" s="23"/>
    </row>
    <row r="233" spans="1:12" ht="33.75">
      <c r="A233" s="8" t="s">
        <v>563</v>
      </c>
      <c r="B233" s="8" t="s">
        <v>993</v>
      </c>
      <c r="C233" s="8" t="s">
        <v>569</v>
      </c>
      <c r="D233" s="9" t="s">
        <v>570</v>
      </c>
      <c r="E233" s="8" t="s">
        <v>96</v>
      </c>
      <c r="F233" s="10">
        <v>47</v>
      </c>
      <c r="G233" s="32">
        <v>6.17</v>
      </c>
      <c r="H233" s="11">
        <f t="shared" ref="H233" si="30">G233*1.2864</f>
        <v>7.9370880000000001</v>
      </c>
      <c r="I233" s="11">
        <f>TRUNC((F233*H233),2)</f>
        <v>373.04</v>
      </c>
      <c r="J233" s="24" t="s">
        <v>910</v>
      </c>
      <c r="K233" s="71">
        <f t="shared" ref="K233" si="31">I233/$I$379</f>
        <v>3.3754295839033645E-5</v>
      </c>
    </row>
    <row r="234" spans="1:12">
      <c r="A234" s="223" t="s">
        <v>571</v>
      </c>
      <c r="B234" s="224"/>
      <c r="C234" s="224"/>
      <c r="D234" s="224"/>
      <c r="E234" s="224"/>
      <c r="F234" s="224"/>
      <c r="G234" s="224"/>
      <c r="H234" s="225"/>
      <c r="I234" s="25">
        <f>(+I233)</f>
        <v>373.04</v>
      </c>
      <c r="J234" s="143"/>
      <c r="L234" s="70">
        <f>I234/$I$379</f>
        <v>3.3754295839033645E-5</v>
      </c>
    </row>
    <row r="235" spans="1:12">
      <c r="A235" s="26"/>
      <c r="B235" s="28"/>
      <c r="C235" s="66"/>
      <c r="D235" s="20" t="s">
        <v>572</v>
      </c>
      <c r="E235" s="27"/>
      <c r="F235" s="27"/>
      <c r="G235" s="139"/>
      <c r="H235" s="28"/>
      <c r="I235" s="28"/>
      <c r="J235" s="23"/>
    </row>
    <row r="236" spans="1:12" ht="33.75">
      <c r="A236" s="8" t="s">
        <v>565</v>
      </c>
      <c r="B236" s="8" t="s">
        <v>993</v>
      </c>
      <c r="C236" s="8" t="s">
        <v>574</v>
      </c>
      <c r="D236" s="9" t="s">
        <v>575</v>
      </c>
      <c r="E236" s="8" t="s">
        <v>96</v>
      </c>
      <c r="F236" s="10">
        <v>1000</v>
      </c>
      <c r="G236" s="32">
        <v>20.05</v>
      </c>
      <c r="H236" s="11">
        <f t="shared" ref="H236:H241" si="32">G236*1.2864</f>
        <v>25.79232</v>
      </c>
      <c r="I236" s="11">
        <f>TRUNC((F236*H236),2)</f>
        <v>25792.32</v>
      </c>
      <c r="J236" s="24" t="s">
        <v>911</v>
      </c>
      <c r="K236" s="71">
        <f t="shared" ref="K236:K241" si="33">I236/$I$379</f>
        <v>2.3338022722898997E-3</v>
      </c>
    </row>
    <row r="237" spans="1:12" ht="22.5">
      <c r="A237" s="8" t="s">
        <v>568</v>
      </c>
      <c r="B237" s="8" t="s">
        <v>993</v>
      </c>
      <c r="C237" s="8" t="s">
        <v>577</v>
      </c>
      <c r="D237" s="9" t="s">
        <v>578</v>
      </c>
      <c r="E237" s="8" t="s">
        <v>96</v>
      </c>
      <c r="F237" s="10">
        <v>1500</v>
      </c>
      <c r="G237" s="32">
        <v>5.84</v>
      </c>
      <c r="H237" s="11">
        <f t="shared" si="32"/>
        <v>7.5125760000000001</v>
      </c>
      <c r="I237" s="11">
        <f t="shared" ref="I237:I241" si="34">TRUNC((F237*H237),2)</f>
        <v>11268.86</v>
      </c>
      <c r="J237" s="24" t="s">
        <v>911</v>
      </c>
      <c r="K237" s="71">
        <f t="shared" si="33"/>
        <v>1.0196558926888609E-3</v>
      </c>
    </row>
    <row r="238" spans="1:12" ht="22.15" customHeight="1">
      <c r="A238" s="8" t="s">
        <v>573</v>
      </c>
      <c r="B238" s="8" t="s">
        <v>993</v>
      </c>
      <c r="C238" s="8" t="s">
        <v>580</v>
      </c>
      <c r="D238" s="9" t="s">
        <v>581</v>
      </c>
      <c r="E238" s="8" t="s">
        <v>46</v>
      </c>
      <c r="F238" s="10">
        <v>120</v>
      </c>
      <c r="G238" s="32">
        <v>9.69</v>
      </c>
      <c r="H238" s="11">
        <f t="shared" si="32"/>
        <v>12.465216</v>
      </c>
      <c r="I238" s="11">
        <f t="shared" si="34"/>
        <v>1495.82</v>
      </c>
      <c r="J238" s="24" t="s">
        <v>912</v>
      </c>
      <c r="K238" s="71">
        <f t="shared" si="33"/>
        <v>1.3534835621365886E-4</v>
      </c>
    </row>
    <row r="239" spans="1:12" ht="21.6" customHeight="1">
      <c r="A239" s="8" t="s">
        <v>576</v>
      </c>
      <c r="B239" s="8" t="s">
        <v>993</v>
      </c>
      <c r="C239" s="8" t="s">
        <v>583</v>
      </c>
      <c r="D239" s="9" t="s">
        <v>584</v>
      </c>
      <c r="E239" s="8" t="s">
        <v>46</v>
      </c>
      <c r="F239" s="10">
        <v>80</v>
      </c>
      <c r="G239" s="32">
        <v>10.38</v>
      </c>
      <c r="H239" s="11">
        <f t="shared" si="32"/>
        <v>13.352832000000001</v>
      </c>
      <c r="I239" s="11">
        <f t="shared" si="34"/>
        <v>1068.22</v>
      </c>
      <c r="J239" s="24" t="s">
        <v>912</v>
      </c>
      <c r="K239" s="71">
        <f t="shared" si="33"/>
        <v>9.6657232203443369E-5</v>
      </c>
    </row>
    <row r="240" spans="1:12" ht="22.5">
      <c r="A240" s="8" t="s">
        <v>579</v>
      </c>
      <c r="B240" s="8" t="s">
        <v>993</v>
      </c>
      <c r="C240" s="8" t="s">
        <v>586</v>
      </c>
      <c r="D240" s="9" t="s">
        <v>587</v>
      </c>
      <c r="E240" s="8" t="s">
        <v>46</v>
      </c>
      <c r="F240" s="10">
        <v>48</v>
      </c>
      <c r="G240" s="32">
        <v>150.13999999999999</v>
      </c>
      <c r="H240" s="11">
        <f t="shared" si="32"/>
        <v>193.14009599999997</v>
      </c>
      <c r="I240" s="11">
        <f t="shared" si="34"/>
        <v>9270.7199999999993</v>
      </c>
      <c r="J240" s="24" t="s">
        <v>912</v>
      </c>
      <c r="K240" s="71">
        <f t="shared" si="33"/>
        <v>8.3885541904580186E-4</v>
      </c>
    </row>
    <row r="241" spans="1:12" ht="45">
      <c r="A241" s="8" t="s">
        <v>582</v>
      </c>
      <c r="B241" s="8" t="s">
        <v>993</v>
      </c>
      <c r="C241" s="8" t="s">
        <v>12</v>
      </c>
      <c r="D241" s="9" t="s">
        <v>1214</v>
      </c>
      <c r="E241" s="8" t="s">
        <v>109</v>
      </c>
      <c r="F241" s="10">
        <v>23.68</v>
      </c>
      <c r="G241" s="32">
        <v>16.809999999999999</v>
      </c>
      <c r="H241" s="11">
        <f t="shared" si="32"/>
        <v>21.624383999999999</v>
      </c>
      <c r="I241" s="11">
        <f t="shared" si="34"/>
        <v>512.05999999999995</v>
      </c>
      <c r="J241" s="24" t="s">
        <v>1268</v>
      </c>
      <c r="K241" s="71">
        <f t="shared" si="33"/>
        <v>4.6333435361718754E-5</v>
      </c>
    </row>
    <row r="242" spans="1:12">
      <c r="A242" s="223" t="s">
        <v>588</v>
      </c>
      <c r="B242" s="224"/>
      <c r="C242" s="224"/>
      <c r="D242" s="224"/>
      <c r="E242" s="224"/>
      <c r="F242" s="224"/>
      <c r="G242" s="224"/>
      <c r="H242" s="225"/>
      <c r="I242" s="25">
        <f>(+I236+I237+I238+I239+I240+I241)</f>
        <v>49408</v>
      </c>
      <c r="J242" s="143"/>
      <c r="L242" s="70">
        <f>I242/$I$379</f>
        <v>4.4706526078033835E-3</v>
      </c>
    </row>
    <row r="243" spans="1:12">
      <c r="A243" s="26"/>
      <c r="B243" s="28"/>
      <c r="C243" s="66"/>
      <c r="D243" s="20" t="s">
        <v>589</v>
      </c>
      <c r="E243" s="27"/>
      <c r="F243" s="27"/>
      <c r="G243" s="139"/>
      <c r="H243" s="28"/>
      <c r="I243" s="28"/>
      <c r="J243" s="23"/>
    </row>
    <row r="244" spans="1:12" ht="33.6" customHeight="1">
      <c r="A244" s="8" t="s">
        <v>585</v>
      </c>
      <c r="B244" s="8" t="s">
        <v>1094</v>
      </c>
      <c r="C244" s="8" t="s">
        <v>1160</v>
      </c>
      <c r="D244" s="9" t="s">
        <v>1161</v>
      </c>
      <c r="E244" s="8" t="s">
        <v>35</v>
      </c>
      <c r="F244" s="10">
        <v>1457.58</v>
      </c>
      <c r="G244" s="32">
        <v>211.84</v>
      </c>
      <c r="H244" s="11">
        <f t="shared" ref="H244:H251" si="35">G244*1.2864</f>
        <v>272.51097600000003</v>
      </c>
      <c r="I244" s="11">
        <f>TRUNC((F244*H244),2)</f>
        <v>397206.54</v>
      </c>
      <c r="J244" s="30" t="s">
        <v>1064</v>
      </c>
      <c r="K244" s="71">
        <f t="shared" ref="K244:K251" si="36">I244/$I$379</f>
        <v>3.5940990404136147E-2</v>
      </c>
    </row>
    <row r="245" spans="1:12" ht="45">
      <c r="A245" s="8" t="s">
        <v>590</v>
      </c>
      <c r="B245" s="8" t="s">
        <v>993</v>
      </c>
      <c r="C245" s="8" t="s">
        <v>592</v>
      </c>
      <c r="D245" s="9" t="s">
        <v>593</v>
      </c>
      <c r="E245" s="8" t="s">
        <v>35</v>
      </c>
      <c r="F245" s="10">
        <v>1845.7</v>
      </c>
      <c r="G245" s="32">
        <v>49.42</v>
      </c>
      <c r="H245" s="11">
        <f t="shared" si="35"/>
        <v>63.573888000000004</v>
      </c>
      <c r="I245" s="11">
        <f t="shared" ref="I245:I251" si="37">TRUNC((F245*H245),2)</f>
        <v>117338.32</v>
      </c>
      <c r="J245" s="30" t="s">
        <v>1269</v>
      </c>
      <c r="K245" s="71">
        <f t="shared" si="36"/>
        <v>1.0617285992213163E-2</v>
      </c>
    </row>
    <row r="246" spans="1:12" ht="45">
      <c r="A246" s="8" t="s">
        <v>591</v>
      </c>
      <c r="B246" s="8" t="s">
        <v>993</v>
      </c>
      <c r="C246" s="8" t="s">
        <v>595</v>
      </c>
      <c r="D246" s="9" t="s">
        <v>596</v>
      </c>
      <c r="E246" s="8" t="s">
        <v>35</v>
      </c>
      <c r="F246" s="10">
        <v>398.9</v>
      </c>
      <c r="G246" s="32">
        <v>64.47</v>
      </c>
      <c r="H246" s="11">
        <f t="shared" si="35"/>
        <v>82.934207999999998</v>
      </c>
      <c r="I246" s="11">
        <f t="shared" si="37"/>
        <v>33082.449999999997</v>
      </c>
      <c r="J246" s="24" t="s">
        <v>597</v>
      </c>
      <c r="K246" s="71">
        <f t="shared" si="36"/>
        <v>2.9934452186897876E-3</v>
      </c>
    </row>
    <row r="247" spans="1:12" ht="33" customHeight="1">
      <c r="A247" s="8" t="s">
        <v>594</v>
      </c>
      <c r="B247" s="8" t="s">
        <v>993</v>
      </c>
      <c r="C247" s="8" t="s">
        <v>599</v>
      </c>
      <c r="D247" s="9" t="s">
        <v>600</v>
      </c>
      <c r="E247" s="8" t="s">
        <v>35</v>
      </c>
      <c r="F247" s="10">
        <v>35.6</v>
      </c>
      <c r="G247" s="32">
        <v>57.46</v>
      </c>
      <c r="H247" s="11">
        <f t="shared" si="35"/>
        <v>73.916544000000002</v>
      </c>
      <c r="I247" s="11">
        <f t="shared" si="37"/>
        <v>2631.42</v>
      </c>
      <c r="J247" s="24" t="s">
        <v>971</v>
      </c>
      <c r="K247" s="71">
        <f t="shared" si="36"/>
        <v>2.3810242643349213E-4</v>
      </c>
    </row>
    <row r="248" spans="1:12" ht="54" customHeight="1">
      <c r="A248" s="8" t="s">
        <v>598</v>
      </c>
      <c r="B248" s="8" t="s">
        <v>993</v>
      </c>
      <c r="C248" s="8" t="s">
        <v>602</v>
      </c>
      <c r="D248" s="9" t="s">
        <v>603</v>
      </c>
      <c r="E248" s="8" t="s">
        <v>35</v>
      </c>
      <c r="F248" s="10">
        <v>102.66</v>
      </c>
      <c r="G248" s="32">
        <v>132.43</v>
      </c>
      <c r="H248" s="11">
        <f t="shared" si="35"/>
        <v>170.35795200000001</v>
      </c>
      <c r="I248" s="11">
        <f t="shared" si="37"/>
        <v>17488.939999999999</v>
      </c>
      <c r="J248" s="30" t="s">
        <v>1035</v>
      </c>
      <c r="K248" s="71">
        <f t="shared" si="36"/>
        <v>1.5824760204565433E-3</v>
      </c>
    </row>
    <row r="249" spans="1:12" ht="28.9" customHeight="1">
      <c r="A249" s="8" t="s">
        <v>601</v>
      </c>
      <c r="B249" s="8" t="s">
        <v>993</v>
      </c>
      <c r="C249" s="8" t="s">
        <v>1487</v>
      </c>
      <c r="D249" s="9" t="s">
        <v>606</v>
      </c>
      <c r="E249" s="8" t="s">
        <v>109</v>
      </c>
      <c r="F249" s="10">
        <v>43.96</v>
      </c>
      <c r="G249" s="32">
        <v>6.92</v>
      </c>
      <c r="H249" s="11">
        <f t="shared" si="35"/>
        <v>8.9018879999999996</v>
      </c>
      <c r="I249" s="11">
        <f t="shared" si="37"/>
        <v>391.32</v>
      </c>
      <c r="J249" s="24" t="s">
        <v>913</v>
      </c>
      <c r="K249" s="71">
        <f t="shared" si="36"/>
        <v>3.5408350438909083E-5</v>
      </c>
    </row>
    <row r="250" spans="1:12" ht="56.25">
      <c r="A250" s="8" t="s">
        <v>604</v>
      </c>
      <c r="B250" s="8" t="s">
        <v>993</v>
      </c>
      <c r="C250" s="8" t="s">
        <v>608</v>
      </c>
      <c r="D250" s="9" t="s">
        <v>609</v>
      </c>
      <c r="E250" s="8" t="s">
        <v>35</v>
      </c>
      <c r="F250" s="10">
        <v>1445.9</v>
      </c>
      <c r="G250" s="32">
        <v>185.59</v>
      </c>
      <c r="H250" s="11">
        <f t="shared" si="35"/>
        <v>238.742976</v>
      </c>
      <c r="I250" s="11">
        <f t="shared" si="37"/>
        <v>345198.46</v>
      </c>
      <c r="J250" s="30" t="s">
        <v>1162</v>
      </c>
      <c r="K250" s="71">
        <f t="shared" si="36"/>
        <v>3.1235071150597312E-2</v>
      </c>
    </row>
    <row r="251" spans="1:12" ht="56.25">
      <c r="A251" s="8" t="s">
        <v>607</v>
      </c>
      <c r="B251" s="8" t="s">
        <v>993</v>
      </c>
      <c r="C251" s="8" t="s">
        <v>611</v>
      </c>
      <c r="D251" s="9" t="s">
        <v>612</v>
      </c>
      <c r="E251" s="8" t="s">
        <v>35</v>
      </c>
      <c r="F251" s="10">
        <v>120.4</v>
      </c>
      <c r="G251" s="32">
        <v>304.18</v>
      </c>
      <c r="H251" s="11">
        <f t="shared" si="35"/>
        <v>391.29715199999998</v>
      </c>
      <c r="I251" s="11">
        <f t="shared" si="37"/>
        <v>47112.17</v>
      </c>
      <c r="J251" s="30" t="s">
        <v>1036</v>
      </c>
      <c r="K251" s="71">
        <f t="shared" si="36"/>
        <v>4.2629158369044753E-3</v>
      </c>
    </row>
    <row r="252" spans="1:12">
      <c r="A252" s="223" t="s">
        <v>613</v>
      </c>
      <c r="B252" s="224"/>
      <c r="C252" s="224"/>
      <c r="D252" s="224"/>
      <c r="E252" s="224"/>
      <c r="F252" s="224"/>
      <c r="G252" s="224"/>
      <c r="H252" s="225"/>
      <c r="I252" s="25">
        <f>(+I244+I245+I246+I247+I248+I249+I250+I251)</f>
        <v>960449.62</v>
      </c>
      <c r="J252" s="143"/>
      <c r="L252" s="70">
        <f>I252/$I$379</f>
        <v>8.6905695399869837E-2</v>
      </c>
    </row>
    <row r="253" spans="1:12">
      <c r="A253" s="26"/>
      <c r="B253" s="28"/>
      <c r="C253" s="66"/>
      <c r="D253" s="20" t="s">
        <v>614</v>
      </c>
      <c r="E253" s="27"/>
      <c r="F253" s="27"/>
      <c r="G253" s="139"/>
      <c r="H253" s="28"/>
      <c r="I253" s="28"/>
      <c r="J253" s="23"/>
    </row>
    <row r="254" spans="1:12" ht="33.75">
      <c r="A254" s="8" t="s">
        <v>610</v>
      </c>
      <c r="B254" s="8" t="s">
        <v>993</v>
      </c>
      <c r="C254" s="8" t="s">
        <v>616</v>
      </c>
      <c r="D254" s="9" t="s">
        <v>617</v>
      </c>
      <c r="E254" s="8" t="s">
        <v>35</v>
      </c>
      <c r="F254" s="10">
        <v>6.75</v>
      </c>
      <c r="G254" s="32">
        <v>1448</v>
      </c>
      <c r="H254" s="11">
        <f t="shared" ref="H254:H259" si="38">G254*1.2864</f>
        <v>1862.7072000000001</v>
      </c>
      <c r="I254" s="11">
        <f>TRUNC((F254*H254),2)</f>
        <v>12573.27</v>
      </c>
      <c r="J254" s="30" t="s">
        <v>1037</v>
      </c>
      <c r="K254" s="71">
        <f t="shared" ref="K254:K259" si="39">I254/$I$379</f>
        <v>1.1376846323290974E-3</v>
      </c>
    </row>
    <row r="255" spans="1:12" ht="22.5">
      <c r="A255" s="8" t="s">
        <v>615</v>
      </c>
      <c r="B255" s="8" t="s">
        <v>993</v>
      </c>
      <c r="C255" s="8" t="s">
        <v>619</v>
      </c>
      <c r="D255" s="9" t="s">
        <v>620</v>
      </c>
      <c r="E255" s="8" t="s">
        <v>96</v>
      </c>
      <c r="F255" s="10">
        <v>35.4</v>
      </c>
      <c r="G255" s="32">
        <v>12.39</v>
      </c>
      <c r="H255" s="11">
        <f t="shared" si="38"/>
        <v>15.938496000000001</v>
      </c>
      <c r="I255" s="11">
        <f t="shared" ref="I255:I259" si="40">TRUNC((F255*H255),2)</f>
        <v>564.22</v>
      </c>
      <c r="J255" s="24" t="s">
        <v>1086</v>
      </c>
      <c r="K255" s="71">
        <f t="shared" si="39"/>
        <v>5.105310100337648E-5</v>
      </c>
    </row>
    <row r="256" spans="1:12" ht="25.15" customHeight="1">
      <c r="A256" s="8" t="s">
        <v>618</v>
      </c>
      <c r="B256" s="8" t="s">
        <v>993</v>
      </c>
      <c r="C256" s="8" t="s">
        <v>622</v>
      </c>
      <c r="D256" s="9" t="s">
        <v>623</v>
      </c>
      <c r="E256" s="8" t="s">
        <v>96</v>
      </c>
      <c r="F256" s="10">
        <v>17.7</v>
      </c>
      <c r="G256" s="32">
        <v>65</v>
      </c>
      <c r="H256" s="11">
        <f t="shared" si="38"/>
        <v>83.616</v>
      </c>
      <c r="I256" s="11">
        <f t="shared" si="40"/>
        <v>1480</v>
      </c>
      <c r="J256" s="24" t="s">
        <v>1087</v>
      </c>
      <c r="K256" s="71">
        <f t="shared" si="39"/>
        <v>1.3391689320654566E-4</v>
      </c>
    </row>
    <row r="257" spans="1:12" ht="25.15" customHeight="1">
      <c r="A257" s="8" t="s">
        <v>621</v>
      </c>
      <c r="B257" s="8" t="s">
        <v>1091</v>
      </c>
      <c r="C257" s="6" t="s">
        <v>951</v>
      </c>
      <c r="D257" s="12" t="s">
        <v>952</v>
      </c>
      <c r="E257" s="8" t="s">
        <v>1083</v>
      </c>
      <c r="F257" s="13">
        <v>1</v>
      </c>
      <c r="G257" s="134">
        <v>2985.17</v>
      </c>
      <c r="H257" s="11">
        <f t="shared" si="38"/>
        <v>3840.1226879999999</v>
      </c>
      <c r="I257" s="11">
        <f t="shared" si="40"/>
        <v>3840.12</v>
      </c>
      <c r="J257" s="30" t="s">
        <v>1038</v>
      </c>
      <c r="K257" s="71">
        <f t="shared" si="39"/>
        <v>3.4747090536508114E-4</v>
      </c>
    </row>
    <row r="258" spans="1:12" ht="25.15" customHeight="1">
      <c r="A258" s="8" t="s">
        <v>626</v>
      </c>
      <c r="B258" s="8" t="s">
        <v>1091</v>
      </c>
      <c r="C258" s="6" t="s">
        <v>953</v>
      </c>
      <c r="D258" s="12" t="s">
        <v>954</v>
      </c>
      <c r="E258" s="8" t="s">
        <v>1084</v>
      </c>
      <c r="F258" s="13">
        <v>8</v>
      </c>
      <c r="G258" s="134">
        <v>2677.45</v>
      </c>
      <c r="H258" s="11">
        <f t="shared" si="38"/>
        <v>3444.2716799999998</v>
      </c>
      <c r="I258" s="11">
        <f t="shared" si="40"/>
        <v>27554.17</v>
      </c>
      <c r="J258" s="30" t="s">
        <v>1039</v>
      </c>
      <c r="K258" s="71">
        <f t="shared" si="39"/>
        <v>2.4932221900574349E-3</v>
      </c>
    </row>
    <row r="259" spans="1:12" ht="25.15" customHeight="1">
      <c r="A259" s="8" t="s">
        <v>629</v>
      </c>
      <c r="B259" s="8" t="s">
        <v>1091</v>
      </c>
      <c r="C259" s="7" t="s">
        <v>955</v>
      </c>
      <c r="D259" s="12" t="s">
        <v>956</v>
      </c>
      <c r="E259" s="8" t="s">
        <v>1084</v>
      </c>
      <c r="F259" s="13">
        <v>80</v>
      </c>
      <c r="G259" s="134">
        <v>1520.81</v>
      </c>
      <c r="H259" s="11">
        <f t="shared" si="38"/>
        <v>1956.3699839999999</v>
      </c>
      <c r="I259" s="11">
        <f t="shared" si="40"/>
        <v>156509.59</v>
      </c>
      <c r="J259" s="30" t="s">
        <v>1040</v>
      </c>
      <c r="K259" s="71">
        <f t="shared" si="39"/>
        <v>1.4161674357993408E-2</v>
      </c>
    </row>
    <row r="260" spans="1:12">
      <c r="A260" s="223" t="s">
        <v>624</v>
      </c>
      <c r="B260" s="224"/>
      <c r="C260" s="224"/>
      <c r="D260" s="224"/>
      <c r="E260" s="224"/>
      <c r="F260" s="224"/>
      <c r="G260" s="224"/>
      <c r="H260" s="225"/>
      <c r="I260" s="25">
        <f>(+I254+I255+I256+I257+I258+I259)</f>
        <v>202521.37</v>
      </c>
      <c r="J260" s="143"/>
      <c r="L260" s="70">
        <f>I260/$I$379</f>
        <v>1.8325022079954945E-2</v>
      </c>
    </row>
    <row r="261" spans="1:12">
      <c r="A261" s="26"/>
      <c r="B261" s="28"/>
      <c r="C261" s="66"/>
      <c r="D261" s="20" t="s">
        <v>625</v>
      </c>
      <c r="E261" s="27"/>
      <c r="F261" s="27"/>
      <c r="G261" s="139"/>
      <c r="H261" s="28"/>
      <c r="I261" s="28"/>
      <c r="J261" s="23"/>
    </row>
    <row r="262" spans="1:12" ht="56.25">
      <c r="A262" s="8" t="s">
        <v>631</v>
      </c>
      <c r="B262" s="8" t="s">
        <v>993</v>
      </c>
      <c r="C262" s="8" t="s">
        <v>627</v>
      </c>
      <c r="D262" s="9" t="s">
        <v>628</v>
      </c>
      <c r="E262" s="8" t="s">
        <v>96</v>
      </c>
      <c r="F262" s="10">
        <v>8</v>
      </c>
      <c r="G262" s="32">
        <v>498.35</v>
      </c>
      <c r="H262" s="11">
        <f t="shared" ref="H262:H269" si="41">G262*1.2864</f>
        <v>641.07744000000002</v>
      </c>
      <c r="I262" s="11">
        <f>TRUNC((F262*H262),2)</f>
        <v>5128.6099999999997</v>
      </c>
      <c r="J262" s="24" t="s">
        <v>914</v>
      </c>
      <c r="K262" s="71">
        <f t="shared" ref="K262:K269" si="42">I262/$I$379</f>
        <v>4.6405913355947436E-4</v>
      </c>
    </row>
    <row r="263" spans="1:12" ht="72" customHeight="1">
      <c r="A263" s="8" t="s">
        <v>634</v>
      </c>
      <c r="B263" s="8" t="s">
        <v>993</v>
      </c>
      <c r="C263" s="8" t="s">
        <v>630</v>
      </c>
      <c r="D263" s="9" t="s">
        <v>979</v>
      </c>
      <c r="E263" s="8" t="s">
        <v>35</v>
      </c>
      <c r="F263" s="10">
        <v>147.41999999999999</v>
      </c>
      <c r="G263" s="32">
        <v>426.26</v>
      </c>
      <c r="H263" s="11">
        <f t="shared" si="41"/>
        <v>548.34086400000001</v>
      </c>
      <c r="I263" s="11">
        <f t="shared" ref="I263:I269" si="43">TRUNC((F263*H263),2)</f>
        <v>80836.41</v>
      </c>
      <c r="J263" s="30" t="s">
        <v>1147</v>
      </c>
      <c r="K263" s="71">
        <f t="shared" si="42"/>
        <v>7.3144330305206342E-3</v>
      </c>
    </row>
    <row r="264" spans="1:12" ht="45">
      <c r="A264" s="8" t="s">
        <v>637</v>
      </c>
      <c r="B264" s="8" t="s">
        <v>993</v>
      </c>
      <c r="C264" s="8" t="s">
        <v>632</v>
      </c>
      <c r="D264" s="9" t="s">
        <v>633</v>
      </c>
      <c r="E264" s="8" t="s">
        <v>35</v>
      </c>
      <c r="F264" s="10">
        <v>9</v>
      </c>
      <c r="G264" s="32">
        <v>1578.85</v>
      </c>
      <c r="H264" s="11">
        <f t="shared" si="41"/>
        <v>2031.0326399999999</v>
      </c>
      <c r="I264" s="11">
        <f t="shared" si="43"/>
        <v>18279.29</v>
      </c>
      <c r="J264" s="30" t="s">
        <v>1041</v>
      </c>
      <c r="K264" s="71">
        <f t="shared" si="42"/>
        <v>1.6539903559604581E-3</v>
      </c>
    </row>
    <row r="265" spans="1:12" ht="56.25">
      <c r="A265" s="8" t="s">
        <v>639</v>
      </c>
      <c r="B265" s="8" t="s">
        <v>993</v>
      </c>
      <c r="C265" s="8" t="s">
        <v>635</v>
      </c>
      <c r="D265" s="9" t="s">
        <v>636</v>
      </c>
      <c r="E265" s="8" t="s">
        <v>35</v>
      </c>
      <c r="F265" s="10">
        <v>1.89</v>
      </c>
      <c r="G265" s="32">
        <v>1096.5</v>
      </c>
      <c r="H265" s="11">
        <f t="shared" si="41"/>
        <v>1410.5375999999999</v>
      </c>
      <c r="I265" s="11">
        <f t="shared" si="43"/>
        <v>2665.91</v>
      </c>
      <c r="J265" s="30" t="s">
        <v>1042</v>
      </c>
      <c r="K265" s="71">
        <f t="shared" si="42"/>
        <v>2.4122323295152845E-4</v>
      </c>
    </row>
    <row r="266" spans="1:12" ht="33.75">
      <c r="A266" s="8" t="s">
        <v>641</v>
      </c>
      <c r="B266" s="8" t="s">
        <v>993</v>
      </c>
      <c r="C266" s="8" t="s">
        <v>638</v>
      </c>
      <c r="D266" s="9" t="s">
        <v>980</v>
      </c>
      <c r="E266" s="8" t="s">
        <v>35</v>
      </c>
      <c r="F266" s="10">
        <v>2.1</v>
      </c>
      <c r="G266" s="32">
        <v>1208.3399999999999</v>
      </c>
      <c r="H266" s="11">
        <f t="shared" si="41"/>
        <v>1554.4085759999998</v>
      </c>
      <c r="I266" s="11">
        <f t="shared" si="43"/>
        <v>3264.25</v>
      </c>
      <c r="J266" s="30" t="s">
        <v>1109</v>
      </c>
      <c r="K266" s="71">
        <f t="shared" si="42"/>
        <v>2.9536366124963961E-4</v>
      </c>
    </row>
    <row r="267" spans="1:12" ht="22.5">
      <c r="A267" s="8" t="s">
        <v>644</v>
      </c>
      <c r="B267" s="8" t="s">
        <v>1094</v>
      </c>
      <c r="C267" s="8" t="s">
        <v>640</v>
      </c>
      <c r="D267" s="9" t="s">
        <v>915</v>
      </c>
      <c r="E267" s="8" t="s">
        <v>35</v>
      </c>
      <c r="F267" s="10">
        <v>65.7</v>
      </c>
      <c r="G267" s="32">
        <v>872.29</v>
      </c>
      <c r="H267" s="11">
        <f t="shared" si="41"/>
        <v>1122.1138559999999</v>
      </c>
      <c r="I267" s="11">
        <f t="shared" si="43"/>
        <v>73722.880000000005</v>
      </c>
      <c r="J267" s="30" t="s">
        <v>1043</v>
      </c>
      <c r="K267" s="71">
        <f t="shared" si="42"/>
        <v>6.67076962691823E-3</v>
      </c>
    </row>
    <row r="268" spans="1:12" ht="33.75">
      <c r="A268" s="8" t="s">
        <v>647</v>
      </c>
      <c r="B268" s="8" t="s">
        <v>1094</v>
      </c>
      <c r="C268" s="8" t="s">
        <v>642</v>
      </c>
      <c r="D268" s="9" t="s">
        <v>643</v>
      </c>
      <c r="E268" s="8" t="s">
        <v>35</v>
      </c>
      <c r="F268" s="10">
        <v>37.049999999999997</v>
      </c>
      <c r="G268" s="32">
        <v>451.82</v>
      </c>
      <c r="H268" s="11">
        <f t="shared" si="41"/>
        <v>581.22124799999995</v>
      </c>
      <c r="I268" s="11">
        <f t="shared" si="43"/>
        <v>21534.240000000002</v>
      </c>
      <c r="J268" s="30" t="s">
        <v>1043</v>
      </c>
      <c r="K268" s="71">
        <f t="shared" si="42"/>
        <v>1.9485125124081917E-3</v>
      </c>
    </row>
    <row r="269" spans="1:12" ht="45">
      <c r="A269" s="8" t="s">
        <v>651</v>
      </c>
      <c r="B269" s="8" t="s">
        <v>993</v>
      </c>
      <c r="C269" s="8" t="s">
        <v>1180</v>
      </c>
      <c r="D269" s="9" t="s">
        <v>1181</v>
      </c>
      <c r="E269" s="8" t="s">
        <v>96</v>
      </c>
      <c r="F269" s="10">
        <v>47.24</v>
      </c>
      <c r="G269" s="32">
        <v>474.46</v>
      </c>
      <c r="H269" s="11">
        <f t="shared" si="41"/>
        <v>610.34534399999995</v>
      </c>
      <c r="I269" s="11">
        <f t="shared" si="43"/>
        <v>28832.71</v>
      </c>
      <c r="J269" s="24" t="s">
        <v>1044</v>
      </c>
      <c r="K269" s="71">
        <f t="shared" si="42"/>
        <v>2.6089100985981759E-3</v>
      </c>
    </row>
    <row r="270" spans="1:12">
      <c r="A270" s="223" t="s">
        <v>645</v>
      </c>
      <c r="B270" s="224"/>
      <c r="C270" s="224"/>
      <c r="D270" s="224"/>
      <c r="E270" s="224"/>
      <c r="F270" s="224"/>
      <c r="G270" s="224"/>
      <c r="H270" s="225"/>
      <c r="I270" s="25">
        <f>(+I262+I263+I264+I265+I266+I267+I268+I269)</f>
        <v>234264.3</v>
      </c>
      <c r="J270" s="143"/>
      <c r="L270" s="70">
        <f>I270/$I$379</f>
        <v>2.119726165216633E-2</v>
      </c>
    </row>
    <row r="271" spans="1:12">
      <c r="A271" s="26"/>
      <c r="B271" s="28"/>
      <c r="C271" s="66"/>
      <c r="D271" s="20" t="s">
        <v>646</v>
      </c>
      <c r="E271" s="27"/>
      <c r="F271" s="27"/>
      <c r="G271" s="139"/>
      <c r="H271" s="28"/>
      <c r="I271" s="28"/>
      <c r="J271" s="23"/>
    </row>
    <row r="272" spans="1:12" ht="22.15" customHeight="1">
      <c r="A272" s="8" t="s">
        <v>653</v>
      </c>
      <c r="B272" s="8" t="s">
        <v>1094</v>
      </c>
      <c r="C272" s="8" t="s">
        <v>648</v>
      </c>
      <c r="D272" s="9" t="s">
        <v>916</v>
      </c>
      <c r="E272" s="8" t="s">
        <v>35</v>
      </c>
      <c r="F272" s="10">
        <v>194.48</v>
      </c>
      <c r="G272" s="32">
        <v>1629.61</v>
      </c>
      <c r="H272" s="11">
        <f t="shared" ref="H272" si="44">G272*1.2864</f>
        <v>2096.3303040000001</v>
      </c>
      <c r="I272" s="11">
        <f>TRUNC((F272*H272),2)</f>
        <v>407694.31</v>
      </c>
      <c r="J272" s="30" t="s">
        <v>1045</v>
      </c>
      <c r="K272" s="71">
        <f t="shared" ref="K272" si="45">I272/$I$379</f>
        <v>3.6889969846747507E-2</v>
      </c>
    </row>
    <row r="273" spans="1:12">
      <c r="A273" s="223" t="s">
        <v>649</v>
      </c>
      <c r="B273" s="224"/>
      <c r="C273" s="224"/>
      <c r="D273" s="224"/>
      <c r="E273" s="224"/>
      <c r="F273" s="224"/>
      <c r="G273" s="224"/>
      <c r="H273" s="225"/>
      <c r="I273" s="25">
        <f>(+I272)</f>
        <v>407694.31</v>
      </c>
      <c r="J273" s="143"/>
      <c r="L273" s="70">
        <f>I273/$I$379</f>
        <v>3.6889969846747507E-2</v>
      </c>
    </row>
    <row r="274" spans="1:12">
      <c r="A274" s="26"/>
      <c r="B274" s="28"/>
      <c r="C274" s="66"/>
      <c r="D274" s="20" t="s">
        <v>650</v>
      </c>
      <c r="E274" s="27"/>
      <c r="F274" s="27"/>
      <c r="G274" s="139"/>
      <c r="H274" s="28"/>
      <c r="I274" s="28"/>
      <c r="J274" s="23"/>
    </row>
    <row r="275" spans="1:12" ht="33.75">
      <c r="A275" s="8" t="s">
        <v>655</v>
      </c>
      <c r="B275" s="8" t="s">
        <v>993</v>
      </c>
      <c r="C275" s="8" t="s">
        <v>652</v>
      </c>
      <c r="D275" s="9" t="s">
        <v>981</v>
      </c>
      <c r="E275" s="8" t="s">
        <v>35</v>
      </c>
      <c r="F275" s="10">
        <v>4416.28</v>
      </c>
      <c r="G275" s="32">
        <v>34.71</v>
      </c>
      <c r="H275" s="11">
        <f t="shared" ref="H275:H277" si="46">G275*1.2864</f>
        <v>44.650944000000003</v>
      </c>
      <c r="I275" s="11">
        <f>TRUNC((F275*H275),2)</f>
        <v>197191.07</v>
      </c>
      <c r="J275" s="24" t="s">
        <v>917</v>
      </c>
      <c r="K275" s="71">
        <f t="shared" ref="K275:K277" si="47">I275/$I$379</f>
        <v>1.7842713150320585E-2</v>
      </c>
    </row>
    <row r="276" spans="1:12" ht="33.75">
      <c r="A276" s="8" t="s">
        <v>660</v>
      </c>
      <c r="B276" s="8" t="s">
        <v>993</v>
      </c>
      <c r="C276" s="8" t="s">
        <v>654</v>
      </c>
      <c r="D276" s="9" t="s">
        <v>982</v>
      </c>
      <c r="E276" s="8" t="s">
        <v>35</v>
      </c>
      <c r="F276" s="10">
        <v>690.1</v>
      </c>
      <c r="G276" s="32">
        <v>118.24</v>
      </c>
      <c r="H276" s="11">
        <f t="shared" si="46"/>
        <v>152.103936</v>
      </c>
      <c r="I276" s="11">
        <f t="shared" ref="I276:I277" si="48">TRUNC((F276*H276),2)</f>
        <v>104966.92</v>
      </c>
      <c r="J276" s="30" t="s">
        <v>1047</v>
      </c>
      <c r="K276" s="71">
        <f t="shared" si="47"/>
        <v>9.497867443148662E-3</v>
      </c>
    </row>
    <row r="277" spans="1:12" ht="33.75">
      <c r="A277" s="8" t="s">
        <v>663</v>
      </c>
      <c r="B277" s="8" t="s">
        <v>993</v>
      </c>
      <c r="C277" s="8" t="s">
        <v>656</v>
      </c>
      <c r="D277" s="9" t="s">
        <v>657</v>
      </c>
      <c r="E277" s="8" t="s">
        <v>35</v>
      </c>
      <c r="F277" s="10">
        <v>184.84</v>
      </c>
      <c r="G277" s="32">
        <v>489.65</v>
      </c>
      <c r="H277" s="11">
        <f t="shared" si="46"/>
        <v>629.88576</v>
      </c>
      <c r="I277" s="11">
        <f t="shared" si="48"/>
        <v>116428.08</v>
      </c>
      <c r="J277" s="30" t="s">
        <v>1046</v>
      </c>
      <c r="K277" s="71">
        <f t="shared" si="47"/>
        <v>1.0534923483515644E-2</v>
      </c>
    </row>
    <row r="278" spans="1:12">
      <c r="A278" s="223" t="s">
        <v>658</v>
      </c>
      <c r="B278" s="224"/>
      <c r="C278" s="224"/>
      <c r="D278" s="224"/>
      <c r="E278" s="224"/>
      <c r="F278" s="224"/>
      <c r="G278" s="224"/>
      <c r="H278" s="225"/>
      <c r="I278" s="25">
        <f>(+I275+I276+I277)</f>
        <v>418586.07</v>
      </c>
      <c r="J278" s="143"/>
      <c r="L278" s="70">
        <f>I278/$I$379</f>
        <v>3.7875504076984895E-2</v>
      </c>
    </row>
    <row r="279" spans="1:12">
      <c r="A279" s="26"/>
      <c r="B279" s="28"/>
      <c r="C279" s="66"/>
      <c r="D279" s="20" t="s">
        <v>659</v>
      </c>
      <c r="E279" s="27"/>
      <c r="F279" s="27"/>
      <c r="G279" s="139"/>
      <c r="H279" s="28"/>
      <c r="I279" s="28"/>
      <c r="J279" s="23"/>
    </row>
    <row r="280" spans="1:12" ht="22.5">
      <c r="A280" s="8" t="s">
        <v>665</v>
      </c>
      <c r="B280" s="8" t="s">
        <v>993</v>
      </c>
      <c r="C280" s="8" t="s">
        <v>661</v>
      </c>
      <c r="D280" s="9" t="s">
        <v>662</v>
      </c>
      <c r="E280" s="8" t="s">
        <v>96</v>
      </c>
      <c r="F280" s="10">
        <v>541.12</v>
      </c>
      <c r="G280" s="32">
        <v>94.8</v>
      </c>
      <c r="H280" s="11">
        <f t="shared" ref="H280:H283" si="49">G280*1.2864</f>
        <v>121.95071999999999</v>
      </c>
      <c r="I280" s="11">
        <f>TRUNC((F280*H280),2)</f>
        <v>65989.97</v>
      </c>
      <c r="J280" s="30" t="s">
        <v>1048</v>
      </c>
      <c r="K280" s="71">
        <f t="shared" ref="K280:K283" si="50">I280/$I$379</f>
        <v>5.971062003508886E-3</v>
      </c>
    </row>
    <row r="281" spans="1:12" ht="45">
      <c r="A281" s="8" t="s">
        <v>667</v>
      </c>
      <c r="B281" s="8" t="s">
        <v>1094</v>
      </c>
      <c r="C281" s="8" t="s">
        <v>664</v>
      </c>
      <c r="D281" s="9" t="s">
        <v>1114</v>
      </c>
      <c r="E281" s="8" t="s">
        <v>96</v>
      </c>
      <c r="F281" s="10">
        <v>818.46</v>
      </c>
      <c r="G281" s="32">
        <v>71.489999999999995</v>
      </c>
      <c r="H281" s="11">
        <f t="shared" si="49"/>
        <v>91.964735999999988</v>
      </c>
      <c r="I281" s="11">
        <f t="shared" ref="I281:I283" si="51">TRUNC((F281*H281),2)</f>
        <v>75269.45</v>
      </c>
      <c r="J281" s="30" t="s">
        <v>1049</v>
      </c>
      <c r="K281" s="71">
        <f t="shared" si="50"/>
        <v>6.8107100657874503E-3</v>
      </c>
    </row>
    <row r="282" spans="1:12" ht="22.5">
      <c r="A282" s="8" t="s">
        <v>671</v>
      </c>
      <c r="B282" s="8" t="s">
        <v>1094</v>
      </c>
      <c r="C282" s="8" t="s">
        <v>666</v>
      </c>
      <c r="D282" s="9" t="s">
        <v>1115</v>
      </c>
      <c r="E282" s="8" t="s">
        <v>96</v>
      </c>
      <c r="F282" s="10">
        <v>36.299999999999997</v>
      </c>
      <c r="G282" s="32">
        <v>119.9</v>
      </c>
      <c r="H282" s="11">
        <f t="shared" si="49"/>
        <v>154.23936</v>
      </c>
      <c r="I282" s="11">
        <f t="shared" si="51"/>
        <v>5598.88</v>
      </c>
      <c r="J282" s="30" t="s">
        <v>1050</v>
      </c>
      <c r="K282" s="71">
        <f t="shared" si="50"/>
        <v>5.0661122637585428E-4</v>
      </c>
    </row>
    <row r="283" spans="1:12" ht="22.5">
      <c r="A283" s="8" t="s">
        <v>674</v>
      </c>
      <c r="B283" s="8" t="s">
        <v>1094</v>
      </c>
      <c r="C283" s="8" t="s">
        <v>668</v>
      </c>
      <c r="D283" s="9" t="s">
        <v>1116</v>
      </c>
      <c r="E283" s="8" t="s">
        <v>96</v>
      </c>
      <c r="F283" s="10">
        <v>70.58</v>
      </c>
      <c r="G283" s="32">
        <v>163.41999999999999</v>
      </c>
      <c r="H283" s="11">
        <f t="shared" si="49"/>
        <v>210.22348799999997</v>
      </c>
      <c r="I283" s="11">
        <f t="shared" si="51"/>
        <v>14837.57</v>
      </c>
      <c r="J283" s="30" t="s">
        <v>1051</v>
      </c>
      <c r="K283" s="71">
        <f t="shared" si="50"/>
        <v>1.3425684304963822E-3</v>
      </c>
    </row>
    <row r="284" spans="1:12">
      <c r="A284" s="223" t="s">
        <v>669</v>
      </c>
      <c r="B284" s="224"/>
      <c r="C284" s="224"/>
      <c r="D284" s="224"/>
      <c r="E284" s="224"/>
      <c r="F284" s="224"/>
      <c r="G284" s="224"/>
      <c r="H284" s="225"/>
      <c r="I284" s="25">
        <f>(+I280+I281+I282+I283)</f>
        <v>161695.87</v>
      </c>
      <c r="J284" s="143"/>
      <c r="L284" s="70">
        <f>I284/$I$379</f>
        <v>1.4630951726168573E-2</v>
      </c>
    </row>
    <row r="285" spans="1:12">
      <c r="A285" s="26"/>
      <c r="B285" s="28"/>
      <c r="C285" s="66"/>
      <c r="D285" s="20" t="s">
        <v>670</v>
      </c>
      <c r="E285" s="27"/>
      <c r="F285" s="27"/>
      <c r="G285" s="139"/>
      <c r="H285" s="28"/>
      <c r="I285" s="28"/>
      <c r="J285" s="23"/>
    </row>
    <row r="286" spans="1:12" ht="67.5">
      <c r="A286" s="8" t="s">
        <v>677</v>
      </c>
      <c r="B286" s="8" t="s">
        <v>993</v>
      </c>
      <c r="C286" s="8" t="s">
        <v>672</v>
      </c>
      <c r="D286" s="9" t="s">
        <v>673</v>
      </c>
      <c r="E286" s="8" t="s">
        <v>46</v>
      </c>
      <c r="F286" s="10">
        <v>5</v>
      </c>
      <c r="G286" s="32">
        <v>50.97</v>
      </c>
      <c r="H286" s="11">
        <f t="shared" ref="H286:H300" si="52">G286*1.2864</f>
        <v>65.567807999999999</v>
      </c>
      <c r="I286" s="11">
        <f>TRUNC((F286*H286),2)</f>
        <v>327.83</v>
      </c>
      <c r="J286" s="30" t="s">
        <v>1052</v>
      </c>
      <c r="K286" s="71">
        <f t="shared" ref="K286:K300" si="53">I286/$I$379</f>
        <v>2.9663496689122876E-5</v>
      </c>
    </row>
    <row r="287" spans="1:12" ht="67.5">
      <c r="A287" s="8" t="s">
        <v>680</v>
      </c>
      <c r="B287" s="8" t="s">
        <v>993</v>
      </c>
      <c r="C287" s="8" t="s">
        <v>675</v>
      </c>
      <c r="D287" s="9" t="s">
        <v>676</v>
      </c>
      <c r="E287" s="8" t="s">
        <v>46</v>
      </c>
      <c r="F287" s="10">
        <v>2</v>
      </c>
      <c r="G287" s="32">
        <v>896.04</v>
      </c>
      <c r="H287" s="11">
        <f t="shared" si="52"/>
        <v>1152.6658559999998</v>
      </c>
      <c r="I287" s="11">
        <f t="shared" ref="I287:I300" si="54">TRUNC((F287*H287),2)</f>
        <v>2305.33</v>
      </c>
      <c r="J287" s="24" t="s">
        <v>1053</v>
      </c>
      <c r="K287" s="71">
        <f t="shared" si="53"/>
        <v>2.0859637257827424E-4</v>
      </c>
    </row>
    <row r="288" spans="1:12" ht="22.5">
      <c r="A288" s="8" t="s">
        <v>683</v>
      </c>
      <c r="B288" s="8" t="s">
        <v>993</v>
      </c>
      <c r="C288" s="8" t="s">
        <v>983</v>
      </c>
      <c r="D288" s="9" t="s">
        <v>984</v>
      </c>
      <c r="E288" s="8" t="s">
        <v>46</v>
      </c>
      <c r="F288" s="10">
        <v>15</v>
      </c>
      <c r="G288" s="32">
        <v>9.0500000000000007</v>
      </c>
      <c r="H288" s="11">
        <f t="shared" si="52"/>
        <v>11.641920000000001</v>
      </c>
      <c r="I288" s="11">
        <f t="shared" si="54"/>
        <v>174.62</v>
      </c>
      <c r="J288" s="24" t="s">
        <v>1054</v>
      </c>
      <c r="K288" s="71">
        <f t="shared" si="53"/>
        <v>1.5800383710626354E-5</v>
      </c>
    </row>
    <row r="289" spans="1:12" ht="22.5">
      <c r="A289" s="8" t="s">
        <v>686</v>
      </c>
      <c r="B289" s="8" t="s">
        <v>993</v>
      </c>
      <c r="C289" s="8" t="s">
        <v>678</v>
      </c>
      <c r="D289" s="9" t="s">
        <v>679</v>
      </c>
      <c r="E289" s="8" t="s">
        <v>46</v>
      </c>
      <c r="F289" s="10">
        <v>4</v>
      </c>
      <c r="G289" s="32">
        <v>22.48</v>
      </c>
      <c r="H289" s="11">
        <f t="shared" si="52"/>
        <v>28.918272000000002</v>
      </c>
      <c r="I289" s="11">
        <f t="shared" si="54"/>
        <v>115.67</v>
      </c>
      <c r="J289" s="30" t="s">
        <v>1055</v>
      </c>
      <c r="K289" s="71">
        <f t="shared" si="53"/>
        <v>1.0466329079189957E-5</v>
      </c>
    </row>
    <row r="290" spans="1:12" ht="22.5">
      <c r="A290" s="8" t="s">
        <v>689</v>
      </c>
      <c r="B290" s="8" t="s">
        <v>993</v>
      </c>
      <c r="C290" s="8" t="s">
        <v>681</v>
      </c>
      <c r="D290" s="9" t="s">
        <v>682</v>
      </c>
      <c r="E290" s="8" t="s">
        <v>46</v>
      </c>
      <c r="F290" s="10">
        <v>3</v>
      </c>
      <c r="G290" s="32">
        <v>38.89</v>
      </c>
      <c r="H290" s="11">
        <f t="shared" si="52"/>
        <v>50.028095999999998</v>
      </c>
      <c r="I290" s="11">
        <f t="shared" si="54"/>
        <v>150.08000000000001</v>
      </c>
      <c r="J290" s="30" t="s">
        <v>1056</v>
      </c>
      <c r="K290" s="71">
        <f t="shared" si="53"/>
        <v>1.3579896846242143E-5</v>
      </c>
    </row>
    <row r="291" spans="1:12" ht="22.5">
      <c r="A291" s="8" t="s">
        <v>692</v>
      </c>
      <c r="B291" s="8" t="s">
        <v>993</v>
      </c>
      <c r="C291" s="8" t="s">
        <v>684</v>
      </c>
      <c r="D291" s="9" t="s">
        <v>685</v>
      </c>
      <c r="E291" s="8" t="s">
        <v>46</v>
      </c>
      <c r="F291" s="10">
        <v>3</v>
      </c>
      <c r="G291" s="32">
        <v>35.01</v>
      </c>
      <c r="H291" s="11">
        <f t="shared" si="52"/>
        <v>45.036863999999994</v>
      </c>
      <c r="I291" s="11">
        <f t="shared" si="54"/>
        <v>135.11000000000001</v>
      </c>
      <c r="J291" s="30" t="s">
        <v>1056</v>
      </c>
      <c r="K291" s="71">
        <f t="shared" si="53"/>
        <v>1.2225345568335395E-5</v>
      </c>
    </row>
    <row r="292" spans="1:12" ht="22.5">
      <c r="A292" s="8" t="s">
        <v>695</v>
      </c>
      <c r="B292" s="8" t="s">
        <v>993</v>
      </c>
      <c r="C292" s="8" t="s">
        <v>687</v>
      </c>
      <c r="D292" s="9" t="s">
        <v>688</v>
      </c>
      <c r="E292" s="8" t="s">
        <v>46</v>
      </c>
      <c r="F292" s="10">
        <v>4</v>
      </c>
      <c r="G292" s="32">
        <v>48.21</v>
      </c>
      <c r="H292" s="11">
        <f t="shared" si="52"/>
        <v>62.017344000000001</v>
      </c>
      <c r="I292" s="11">
        <f t="shared" si="54"/>
        <v>248.06</v>
      </c>
      <c r="J292" s="30" t="s">
        <v>1057</v>
      </c>
      <c r="K292" s="71">
        <f t="shared" si="53"/>
        <v>2.2445557114064672E-5</v>
      </c>
    </row>
    <row r="293" spans="1:12" ht="22.5">
      <c r="A293" s="8" t="s">
        <v>698</v>
      </c>
      <c r="B293" s="8" t="s">
        <v>993</v>
      </c>
      <c r="C293" s="8" t="s">
        <v>690</v>
      </c>
      <c r="D293" s="9" t="s">
        <v>691</v>
      </c>
      <c r="E293" s="8" t="s">
        <v>46</v>
      </c>
      <c r="F293" s="10">
        <v>4</v>
      </c>
      <c r="G293" s="32">
        <v>45.75</v>
      </c>
      <c r="H293" s="11">
        <f t="shared" si="52"/>
        <v>58.852800000000002</v>
      </c>
      <c r="I293" s="11">
        <f t="shared" si="54"/>
        <v>235.41</v>
      </c>
      <c r="J293" s="30" t="s">
        <v>1058</v>
      </c>
      <c r="K293" s="71">
        <f t="shared" si="53"/>
        <v>2.1300929614697912E-5</v>
      </c>
    </row>
    <row r="294" spans="1:12" ht="22.5">
      <c r="A294" s="8" t="s">
        <v>701</v>
      </c>
      <c r="B294" s="8" t="s">
        <v>993</v>
      </c>
      <c r="C294" s="8" t="s">
        <v>693</v>
      </c>
      <c r="D294" s="9" t="s">
        <v>694</v>
      </c>
      <c r="E294" s="8" t="s">
        <v>46</v>
      </c>
      <c r="F294" s="10">
        <v>4</v>
      </c>
      <c r="G294" s="32">
        <v>232.68</v>
      </c>
      <c r="H294" s="11">
        <f t="shared" si="52"/>
        <v>299.31955199999999</v>
      </c>
      <c r="I294" s="11">
        <f t="shared" si="54"/>
        <v>1197.27</v>
      </c>
      <c r="J294" s="30" t="s">
        <v>1058</v>
      </c>
      <c r="K294" s="71">
        <f t="shared" si="53"/>
        <v>1.0833424238473034E-4</v>
      </c>
    </row>
    <row r="295" spans="1:12" ht="45">
      <c r="A295" s="8" t="s">
        <v>704</v>
      </c>
      <c r="B295" s="8" t="s">
        <v>993</v>
      </c>
      <c r="C295" s="8" t="s">
        <v>696</v>
      </c>
      <c r="D295" s="9" t="s">
        <v>697</v>
      </c>
      <c r="E295" s="8" t="s">
        <v>46</v>
      </c>
      <c r="F295" s="10">
        <v>19</v>
      </c>
      <c r="G295" s="32">
        <v>273.45999999999998</v>
      </c>
      <c r="H295" s="11">
        <f t="shared" si="52"/>
        <v>351.77894399999997</v>
      </c>
      <c r="I295" s="11">
        <f t="shared" si="54"/>
        <v>6683.79</v>
      </c>
      <c r="J295" s="24" t="s">
        <v>918</v>
      </c>
      <c r="K295" s="71">
        <f t="shared" si="53"/>
        <v>6.0477864300336338E-4</v>
      </c>
    </row>
    <row r="296" spans="1:12" ht="45">
      <c r="A296" s="8" t="s">
        <v>707</v>
      </c>
      <c r="B296" s="8" t="s">
        <v>993</v>
      </c>
      <c r="C296" s="8" t="s">
        <v>699</v>
      </c>
      <c r="D296" s="9" t="s">
        <v>700</v>
      </c>
      <c r="E296" s="8" t="s">
        <v>46</v>
      </c>
      <c r="F296" s="10">
        <v>16</v>
      </c>
      <c r="G296" s="32">
        <v>71.86</v>
      </c>
      <c r="H296" s="11">
        <f t="shared" si="52"/>
        <v>92.440703999999997</v>
      </c>
      <c r="I296" s="11">
        <f t="shared" si="54"/>
        <v>1479.05</v>
      </c>
      <c r="J296" s="24" t="s">
        <v>1270</v>
      </c>
      <c r="K296" s="71">
        <f t="shared" si="53"/>
        <v>1.3383093303860901E-4</v>
      </c>
    </row>
    <row r="297" spans="1:12" ht="22.5">
      <c r="A297" s="8" t="s">
        <v>711</v>
      </c>
      <c r="B297" s="8" t="s">
        <v>993</v>
      </c>
      <c r="C297" s="8" t="s">
        <v>702</v>
      </c>
      <c r="D297" s="9" t="s">
        <v>703</v>
      </c>
      <c r="E297" s="8" t="s">
        <v>46</v>
      </c>
      <c r="F297" s="10">
        <v>32</v>
      </c>
      <c r="G297" s="32">
        <v>12.07</v>
      </c>
      <c r="H297" s="11">
        <f t="shared" si="52"/>
        <v>15.526848000000001</v>
      </c>
      <c r="I297" s="11">
        <f t="shared" si="54"/>
        <v>496.85</v>
      </c>
      <c r="J297" s="24" t="s">
        <v>919</v>
      </c>
      <c r="K297" s="71">
        <f t="shared" si="53"/>
        <v>4.4957167830859599E-5</v>
      </c>
    </row>
    <row r="298" spans="1:12" ht="22.5">
      <c r="A298" s="8" t="s">
        <v>714</v>
      </c>
      <c r="B298" s="8" t="s">
        <v>993</v>
      </c>
      <c r="C298" s="8" t="s">
        <v>705</v>
      </c>
      <c r="D298" s="9" t="s">
        <v>706</v>
      </c>
      <c r="E298" s="8" t="s">
        <v>46</v>
      </c>
      <c r="F298" s="10">
        <v>16</v>
      </c>
      <c r="G298" s="32">
        <v>55</v>
      </c>
      <c r="H298" s="11">
        <f t="shared" si="52"/>
        <v>70.751999999999995</v>
      </c>
      <c r="I298" s="11">
        <f t="shared" si="54"/>
        <v>1132.03</v>
      </c>
      <c r="J298" s="24" t="s">
        <v>920</v>
      </c>
      <c r="K298" s="71">
        <f t="shared" si="53"/>
        <v>1.0243104095716612E-4</v>
      </c>
    </row>
    <row r="299" spans="1:12" ht="22.5">
      <c r="A299" s="8" t="s">
        <v>717</v>
      </c>
      <c r="B299" s="8" t="s">
        <v>1095</v>
      </c>
      <c r="C299" s="8" t="s">
        <v>1215</v>
      </c>
      <c r="D299" s="9" t="s">
        <v>708</v>
      </c>
      <c r="E299" s="8" t="s">
        <v>46</v>
      </c>
      <c r="F299" s="10">
        <v>6</v>
      </c>
      <c r="G299" s="32">
        <v>151.88999999999999</v>
      </c>
      <c r="H299" s="11">
        <f t="shared" si="52"/>
        <v>195.39129599999998</v>
      </c>
      <c r="I299" s="11">
        <f t="shared" si="54"/>
        <v>1172.3399999999999</v>
      </c>
      <c r="J299" s="24" t="s">
        <v>921</v>
      </c>
      <c r="K299" s="71">
        <f t="shared" si="53"/>
        <v>1.0607846660929845E-4</v>
      </c>
    </row>
    <row r="300" spans="1:12">
      <c r="A300" s="8" t="s">
        <v>720</v>
      </c>
      <c r="B300" s="8" t="s">
        <v>1091</v>
      </c>
      <c r="C300" s="68" t="s">
        <v>957</v>
      </c>
      <c r="D300" s="34" t="s">
        <v>958</v>
      </c>
      <c r="E300" s="8" t="s">
        <v>46</v>
      </c>
      <c r="F300" s="171">
        <v>3</v>
      </c>
      <c r="G300" s="135">
        <v>535.87</v>
      </c>
      <c r="H300" s="11">
        <f t="shared" si="52"/>
        <v>689.34316799999999</v>
      </c>
      <c r="I300" s="11">
        <f t="shared" si="54"/>
        <v>2068.02</v>
      </c>
      <c r="J300" s="29" t="s">
        <v>1271</v>
      </c>
      <c r="K300" s="71">
        <f t="shared" si="53"/>
        <v>1.8712352262770305E-4</v>
      </c>
    </row>
    <row r="301" spans="1:12">
      <c r="A301" s="223" t="s">
        <v>709</v>
      </c>
      <c r="B301" s="224"/>
      <c r="C301" s="224"/>
      <c r="D301" s="224"/>
      <c r="E301" s="224"/>
      <c r="F301" s="224"/>
      <c r="G301" s="224"/>
      <c r="H301" s="225"/>
      <c r="I301" s="25">
        <f>(+I286+I287+I288+I289+I290+I291+I292+I293+I294+I295+I296+I297+I298+I299+I300)</f>
        <v>17921.46</v>
      </c>
      <c r="J301" s="143"/>
      <c r="L301" s="70">
        <f>I301/$I$379</f>
        <v>1.6216123276522835E-3</v>
      </c>
    </row>
    <row r="302" spans="1:12">
      <c r="A302" s="26"/>
      <c r="B302" s="28"/>
      <c r="C302" s="66"/>
      <c r="D302" s="20" t="s">
        <v>710</v>
      </c>
      <c r="E302" s="27"/>
      <c r="F302" s="27"/>
      <c r="G302" s="139"/>
      <c r="H302" s="28"/>
      <c r="I302" s="28"/>
      <c r="J302" s="23"/>
    </row>
    <row r="303" spans="1:12" ht="45">
      <c r="A303" s="8" t="s">
        <v>723</v>
      </c>
      <c r="B303" s="8" t="s">
        <v>993</v>
      </c>
      <c r="C303" s="8" t="s">
        <v>712</v>
      </c>
      <c r="D303" s="29" t="s">
        <v>713</v>
      </c>
      <c r="E303" s="8" t="s">
        <v>35</v>
      </c>
      <c r="F303" s="10">
        <v>7.56</v>
      </c>
      <c r="G303" s="32">
        <v>513.12</v>
      </c>
      <c r="H303" s="11">
        <f t="shared" ref="H303:H308" si="55">G303*1.2864</f>
        <v>660.07756800000004</v>
      </c>
      <c r="I303" s="11">
        <f>TRUNC((F303*H303),2)</f>
        <v>4990.18</v>
      </c>
      <c r="J303" s="30" t="s">
        <v>1110</v>
      </c>
      <c r="K303" s="71">
        <f t="shared" ref="K303:K308" si="56">I303/$I$379</f>
        <v>4.515333798252973E-4</v>
      </c>
    </row>
    <row r="304" spans="1:12" ht="33.75">
      <c r="A304" s="8" t="s">
        <v>726</v>
      </c>
      <c r="B304" s="8" t="s">
        <v>993</v>
      </c>
      <c r="C304" s="8" t="s">
        <v>715</v>
      </c>
      <c r="D304" s="9" t="s">
        <v>716</v>
      </c>
      <c r="E304" s="8" t="s">
        <v>35</v>
      </c>
      <c r="F304" s="10">
        <v>15.360000000000001</v>
      </c>
      <c r="G304" s="32">
        <v>327.27999999999997</v>
      </c>
      <c r="H304" s="11">
        <f t="shared" si="55"/>
        <v>421.01299199999994</v>
      </c>
      <c r="I304" s="11">
        <f t="shared" ref="I304:I308" si="57">TRUNC((F304*H304),2)</f>
        <v>6466.75</v>
      </c>
      <c r="J304" s="24" t="s">
        <v>922</v>
      </c>
      <c r="K304" s="71">
        <f t="shared" si="56"/>
        <v>5.85139911583398E-4</v>
      </c>
    </row>
    <row r="305" spans="1:12" ht="33.75">
      <c r="A305" s="8" t="s">
        <v>729</v>
      </c>
      <c r="B305" s="8" t="s">
        <v>1094</v>
      </c>
      <c r="C305" s="8" t="s">
        <v>718</v>
      </c>
      <c r="D305" s="9" t="s">
        <v>719</v>
      </c>
      <c r="E305" s="8" t="s">
        <v>46</v>
      </c>
      <c r="F305" s="10">
        <v>1</v>
      </c>
      <c r="G305" s="32">
        <v>2730.34</v>
      </c>
      <c r="H305" s="11">
        <f t="shared" si="55"/>
        <v>3512.3093760000002</v>
      </c>
      <c r="I305" s="11">
        <f t="shared" si="57"/>
        <v>3512.3</v>
      </c>
      <c r="J305" s="30" t="s">
        <v>1059</v>
      </c>
      <c r="K305" s="71">
        <f t="shared" si="56"/>
        <v>3.1780831351983129E-4</v>
      </c>
    </row>
    <row r="306" spans="1:12" ht="56.25">
      <c r="A306" s="8" t="s">
        <v>732</v>
      </c>
      <c r="B306" s="8" t="s">
        <v>1094</v>
      </c>
      <c r="C306" s="8" t="s">
        <v>721</v>
      </c>
      <c r="D306" s="9" t="s">
        <v>722</v>
      </c>
      <c r="E306" s="8" t="s">
        <v>35</v>
      </c>
      <c r="F306" s="10">
        <v>92.48</v>
      </c>
      <c r="G306" s="32">
        <v>539.99</v>
      </c>
      <c r="H306" s="11">
        <f t="shared" si="55"/>
        <v>694.64313600000003</v>
      </c>
      <c r="I306" s="11">
        <f t="shared" si="57"/>
        <v>64240.59</v>
      </c>
      <c r="J306" s="30" t="s">
        <v>1148</v>
      </c>
      <c r="K306" s="71">
        <f t="shared" si="56"/>
        <v>5.8127704260510027E-3</v>
      </c>
    </row>
    <row r="307" spans="1:12" ht="67.5">
      <c r="A307" s="8" t="s">
        <v>735</v>
      </c>
      <c r="B307" s="8" t="s">
        <v>1094</v>
      </c>
      <c r="C307" s="8" t="s">
        <v>724</v>
      </c>
      <c r="D307" s="9" t="s">
        <v>725</v>
      </c>
      <c r="E307" s="8" t="s">
        <v>35</v>
      </c>
      <c r="F307" s="10">
        <v>16.21</v>
      </c>
      <c r="G307" s="32">
        <v>649.08000000000004</v>
      </c>
      <c r="H307" s="11">
        <f t="shared" si="55"/>
        <v>834.97651200000007</v>
      </c>
      <c r="I307" s="11">
        <f t="shared" si="57"/>
        <v>13534.96</v>
      </c>
      <c r="J307" s="24" t="s">
        <v>923</v>
      </c>
      <c r="K307" s="71">
        <f t="shared" si="56"/>
        <v>1.2247025627532885E-3</v>
      </c>
    </row>
    <row r="308" spans="1:12" ht="45">
      <c r="A308" s="8" t="s">
        <v>738</v>
      </c>
      <c r="B308" s="8" t="s">
        <v>993</v>
      </c>
      <c r="C308" s="8" t="s">
        <v>693</v>
      </c>
      <c r="D308" s="29" t="s">
        <v>694</v>
      </c>
      <c r="E308" s="8" t="s">
        <v>46</v>
      </c>
      <c r="F308" s="10">
        <v>4</v>
      </c>
      <c r="G308" s="32">
        <v>232.68</v>
      </c>
      <c r="H308" s="11">
        <f t="shared" si="55"/>
        <v>299.31955199999999</v>
      </c>
      <c r="I308" s="11">
        <f t="shared" si="57"/>
        <v>1197.27</v>
      </c>
      <c r="J308" s="30" t="s">
        <v>1060</v>
      </c>
      <c r="K308" s="71">
        <f t="shared" si="56"/>
        <v>1.0833424238473034E-4</v>
      </c>
    </row>
    <row r="309" spans="1:12">
      <c r="A309" s="223" t="s">
        <v>727</v>
      </c>
      <c r="B309" s="224"/>
      <c r="C309" s="224"/>
      <c r="D309" s="224"/>
      <c r="E309" s="224"/>
      <c r="F309" s="224"/>
      <c r="G309" s="224"/>
      <c r="H309" s="225"/>
      <c r="I309" s="25">
        <f>(+I303+I304+I305+I306+I307+I308)</f>
        <v>93942.05</v>
      </c>
      <c r="J309" s="143"/>
      <c r="L309" s="70">
        <f>I309/$I$379</f>
        <v>8.5002888361175484E-3</v>
      </c>
    </row>
    <row r="310" spans="1:12">
      <c r="A310" s="26"/>
      <c r="B310" s="28"/>
      <c r="C310" s="66"/>
      <c r="D310" s="20" t="s">
        <v>728</v>
      </c>
      <c r="E310" s="27"/>
      <c r="F310" s="27"/>
      <c r="G310" s="139"/>
      <c r="H310" s="28"/>
      <c r="I310" s="28"/>
      <c r="J310" s="23"/>
    </row>
    <row r="311" spans="1:12" ht="165" customHeight="1">
      <c r="A311" s="8" t="s">
        <v>741</v>
      </c>
      <c r="B311" s="8" t="s">
        <v>993</v>
      </c>
      <c r="C311" s="8" t="s">
        <v>730</v>
      </c>
      <c r="D311" s="9" t="s">
        <v>731</v>
      </c>
      <c r="E311" s="8" t="s">
        <v>35</v>
      </c>
      <c r="F311" s="10">
        <v>206.77</v>
      </c>
      <c r="G311" s="32">
        <v>86.7</v>
      </c>
      <c r="H311" s="11">
        <f t="shared" ref="H311:H315" si="58">G311*1.2864</f>
        <v>111.53088</v>
      </c>
      <c r="I311" s="11">
        <f>TRUNC((F311*H311),2)</f>
        <v>23061.24</v>
      </c>
      <c r="J311" s="30" t="s">
        <v>1111</v>
      </c>
      <c r="K311" s="71">
        <f t="shared" ref="K311:K315" si="59">I311/$I$379</f>
        <v>2.0866821718179183E-3</v>
      </c>
    </row>
    <row r="312" spans="1:12" ht="22.5">
      <c r="A312" s="8" t="s">
        <v>746</v>
      </c>
      <c r="B312" s="8" t="s">
        <v>993</v>
      </c>
      <c r="C312" s="8" t="s">
        <v>733</v>
      </c>
      <c r="D312" s="9" t="s">
        <v>734</v>
      </c>
      <c r="E312" s="8" t="s">
        <v>87</v>
      </c>
      <c r="F312" s="10">
        <v>28.79</v>
      </c>
      <c r="G312" s="32">
        <v>1037.06</v>
      </c>
      <c r="H312" s="11">
        <f t="shared" si="58"/>
        <v>1334.0739839999999</v>
      </c>
      <c r="I312" s="11">
        <f t="shared" ref="I312:I315" si="60">TRUNC((F312*H312),2)</f>
        <v>38407.980000000003</v>
      </c>
      <c r="J312" s="24" t="s">
        <v>1088</v>
      </c>
      <c r="K312" s="71">
        <f t="shared" si="59"/>
        <v>3.4753225377967172E-3</v>
      </c>
    </row>
    <row r="313" spans="1:12" ht="135">
      <c r="A313" s="8" t="s">
        <v>749</v>
      </c>
      <c r="B313" s="8" t="s">
        <v>993</v>
      </c>
      <c r="C313" s="8" t="s">
        <v>736</v>
      </c>
      <c r="D313" s="9" t="s">
        <v>737</v>
      </c>
      <c r="E313" s="8" t="s">
        <v>35</v>
      </c>
      <c r="F313" s="10">
        <v>1895.49</v>
      </c>
      <c r="G313" s="32">
        <v>100.94</v>
      </c>
      <c r="H313" s="11">
        <f t="shared" si="58"/>
        <v>129.84921599999998</v>
      </c>
      <c r="I313" s="11">
        <f t="shared" si="60"/>
        <v>246127.89</v>
      </c>
      <c r="J313" s="30" t="s">
        <v>1112</v>
      </c>
      <c r="K313" s="71">
        <f t="shared" si="59"/>
        <v>2.2270731324515146E-2</v>
      </c>
    </row>
    <row r="314" spans="1:12" ht="51.6" customHeight="1">
      <c r="A314" s="8" t="s">
        <v>752</v>
      </c>
      <c r="B314" s="8" t="s">
        <v>1094</v>
      </c>
      <c r="C314" s="8" t="s">
        <v>739</v>
      </c>
      <c r="D314" s="9" t="s">
        <v>740</v>
      </c>
      <c r="E314" s="8" t="s">
        <v>35</v>
      </c>
      <c r="F314" s="10">
        <v>1225.31</v>
      </c>
      <c r="G314" s="32">
        <v>54.99</v>
      </c>
      <c r="H314" s="11">
        <f t="shared" si="58"/>
        <v>70.739136000000002</v>
      </c>
      <c r="I314" s="11">
        <f t="shared" si="60"/>
        <v>86677.37</v>
      </c>
      <c r="J314" s="24" t="s">
        <v>924</v>
      </c>
      <c r="K314" s="71">
        <f t="shared" si="59"/>
        <v>7.8429487173744886E-3</v>
      </c>
    </row>
    <row r="315" spans="1:12" ht="22.5">
      <c r="A315" s="8" t="s">
        <v>755</v>
      </c>
      <c r="B315" s="8" t="s">
        <v>1094</v>
      </c>
      <c r="C315" s="8" t="s">
        <v>742</v>
      </c>
      <c r="D315" s="9" t="s">
        <v>743</v>
      </c>
      <c r="E315" s="8" t="s">
        <v>35</v>
      </c>
      <c r="F315" s="10">
        <v>1895.49</v>
      </c>
      <c r="G315" s="32">
        <v>57.47</v>
      </c>
      <c r="H315" s="11">
        <f t="shared" si="58"/>
        <v>73.929407999999995</v>
      </c>
      <c r="I315" s="11">
        <f t="shared" si="60"/>
        <v>140132.45000000001</v>
      </c>
      <c r="J315" s="30" t="s">
        <v>1272</v>
      </c>
      <c r="K315" s="71">
        <f t="shared" si="59"/>
        <v>1.2679798879338918E-2</v>
      </c>
    </row>
    <row r="316" spans="1:12">
      <c r="A316" s="223" t="s">
        <v>744</v>
      </c>
      <c r="B316" s="224"/>
      <c r="C316" s="224"/>
      <c r="D316" s="224"/>
      <c r="E316" s="224"/>
      <c r="F316" s="224"/>
      <c r="G316" s="224"/>
      <c r="H316" s="225"/>
      <c r="I316" s="25">
        <f>(+I311+I312+I313+I314+I315)</f>
        <v>534406.92999999993</v>
      </c>
      <c r="J316" s="143"/>
      <c r="L316" s="70">
        <f>I316/$I$379</f>
        <v>4.8355483630843181E-2</v>
      </c>
    </row>
    <row r="317" spans="1:12">
      <c r="A317" s="26"/>
      <c r="B317" s="28"/>
      <c r="C317" s="66"/>
      <c r="D317" s="20" t="s">
        <v>745</v>
      </c>
      <c r="E317" s="27"/>
      <c r="F317" s="27"/>
      <c r="G317" s="139"/>
      <c r="H317" s="28"/>
      <c r="I317" s="28"/>
      <c r="J317" s="23"/>
    </row>
    <row r="318" spans="1:12" ht="33.75">
      <c r="A318" s="8" t="s">
        <v>758</v>
      </c>
      <c r="B318" s="8" t="s">
        <v>993</v>
      </c>
      <c r="C318" s="8" t="s">
        <v>747</v>
      </c>
      <c r="D318" s="9" t="s">
        <v>748</v>
      </c>
      <c r="E318" s="8" t="s">
        <v>35</v>
      </c>
      <c r="F318" s="10">
        <v>323.89999999999998</v>
      </c>
      <c r="G318" s="32">
        <v>268.25</v>
      </c>
      <c r="H318" s="11">
        <f t="shared" ref="H318:H332" si="61">G318*1.2864</f>
        <v>345.07679999999999</v>
      </c>
      <c r="I318" s="11">
        <f>TRUNC((F318*H318),2)</f>
        <v>111770.37</v>
      </c>
      <c r="J318" s="30" t="s">
        <v>1067</v>
      </c>
      <c r="K318" s="71">
        <f t="shared" ref="K318:K332" si="62">I318/$I$379</f>
        <v>1.0113473447936549E-2</v>
      </c>
    </row>
    <row r="319" spans="1:12" ht="45">
      <c r="A319" s="8" t="s">
        <v>761</v>
      </c>
      <c r="B319" s="8" t="s">
        <v>993</v>
      </c>
      <c r="C319" s="8" t="s">
        <v>750</v>
      </c>
      <c r="D319" s="9" t="s">
        <v>751</v>
      </c>
      <c r="E319" s="8" t="s">
        <v>35</v>
      </c>
      <c r="F319" s="10">
        <f>F320+F332+F318</f>
        <v>1977.9</v>
      </c>
      <c r="G319" s="32">
        <v>28.05</v>
      </c>
      <c r="H319" s="11">
        <f t="shared" si="61"/>
        <v>36.08352</v>
      </c>
      <c r="I319" s="11">
        <f t="shared" ref="I319:I332" si="63">TRUNC((F319*H319),2)</f>
        <v>71369.59</v>
      </c>
      <c r="J319" s="24" t="s">
        <v>1113</v>
      </c>
      <c r="K319" s="71">
        <f t="shared" si="62"/>
        <v>6.4578336231249645E-3</v>
      </c>
    </row>
    <row r="320" spans="1:12" ht="45">
      <c r="A320" s="8" t="s">
        <v>764</v>
      </c>
      <c r="B320" s="8" t="s">
        <v>993</v>
      </c>
      <c r="C320" s="8" t="s">
        <v>753</v>
      </c>
      <c r="D320" s="9" t="s">
        <v>754</v>
      </c>
      <c r="E320" s="8" t="s">
        <v>35</v>
      </c>
      <c r="F320" s="10">
        <v>1154.05</v>
      </c>
      <c r="G320" s="32">
        <v>142</v>
      </c>
      <c r="H320" s="11">
        <f t="shared" si="61"/>
        <v>182.6688</v>
      </c>
      <c r="I320" s="11">
        <f t="shared" si="63"/>
        <v>210808.92</v>
      </c>
      <c r="J320" s="30" t="s">
        <v>985</v>
      </c>
      <c r="K320" s="71">
        <f t="shared" si="62"/>
        <v>1.9074915963937317E-2</v>
      </c>
    </row>
    <row r="321" spans="1:12" ht="67.5">
      <c r="A321" s="8" t="s">
        <v>767</v>
      </c>
      <c r="B321" s="8" t="s">
        <v>993</v>
      </c>
      <c r="C321" s="8" t="s">
        <v>756</v>
      </c>
      <c r="D321" s="9" t="s">
        <v>757</v>
      </c>
      <c r="E321" s="8" t="s">
        <v>35</v>
      </c>
      <c r="F321" s="10">
        <v>376.26</v>
      </c>
      <c r="G321" s="32">
        <v>132.59</v>
      </c>
      <c r="H321" s="11">
        <f t="shared" si="61"/>
        <v>170.56377599999999</v>
      </c>
      <c r="I321" s="11">
        <f t="shared" si="63"/>
        <v>64176.32</v>
      </c>
      <c r="J321" s="24" t="s">
        <v>925</v>
      </c>
      <c r="K321" s="71">
        <f t="shared" si="62"/>
        <v>5.806954994479121E-3</v>
      </c>
    </row>
    <row r="322" spans="1:12" ht="67.5">
      <c r="A322" s="8" t="s">
        <v>770</v>
      </c>
      <c r="B322" s="8" t="s">
        <v>993</v>
      </c>
      <c r="C322" s="8" t="s">
        <v>759</v>
      </c>
      <c r="D322" s="9" t="s">
        <v>760</v>
      </c>
      <c r="E322" s="8" t="s">
        <v>35</v>
      </c>
      <c r="F322" s="10">
        <v>128.97</v>
      </c>
      <c r="G322" s="32">
        <v>149.56</v>
      </c>
      <c r="H322" s="11">
        <f t="shared" si="61"/>
        <v>192.39398399999999</v>
      </c>
      <c r="I322" s="11">
        <f t="shared" si="63"/>
        <v>24813.05</v>
      </c>
      <c r="J322" s="24" t="s">
        <v>926</v>
      </c>
      <c r="K322" s="71">
        <f t="shared" si="62"/>
        <v>2.245193626336944E-3</v>
      </c>
    </row>
    <row r="323" spans="1:12" ht="33.75">
      <c r="A323" s="8" t="s">
        <v>773</v>
      </c>
      <c r="B323" s="8" t="s">
        <v>993</v>
      </c>
      <c r="C323" s="8" t="s">
        <v>762</v>
      </c>
      <c r="D323" s="9" t="s">
        <v>763</v>
      </c>
      <c r="E323" s="8" t="s">
        <v>87</v>
      </c>
      <c r="F323" s="10">
        <v>16.72</v>
      </c>
      <c r="G323" s="32">
        <v>501.02</v>
      </c>
      <c r="H323" s="11">
        <f t="shared" si="61"/>
        <v>644.51212799999996</v>
      </c>
      <c r="I323" s="11">
        <f t="shared" si="63"/>
        <v>10776.24</v>
      </c>
      <c r="J323" s="30" t="s">
        <v>1068</v>
      </c>
      <c r="K323" s="71">
        <f t="shared" si="62"/>
        <v>9.7508147381628746E-4</v>
      </c>
    </row>
    <row r="324" spans="1:12" ht="33.75">
      <c r="A324" s="8" t="s">
        <v>775</v>
      </c>
      <c r="B324" s="8" t="s">
        <v>993</v>
      </c>
      <c r="C324" s="8" t="s">
        <v>765</v>
      </c>
      <c r="D324" s="9" t="s">
        <v>766</v>
      </c>
      <c r="E324" s="8" t="s">
        <v>35</v>
      </c>
      <c r="F324" s="10">
        <v>5.0199999999999996</v>
      </c>
      <c r="G324" s="32">
        <v>170.42</v>
      </c>
      <c r="H324" s="11">
        <f t="shared" si="61"/>
        <v>219.22828799999999</v>
      </c>
      <c r="I324" s="11">
        <f t="shared" si="63"/>
        <v>1100.52</v>
      </c>
      <c r="J324" s="30" t="s">
        <v>927</v>
      </c>
      <c r="K324" s="71">
        <f t="shared" si="62"/>
        <v>9.9579877913288931E-5</v>
      </c>
    </row>
    <row r="325" spans="1:12" ht="33.75">
      <c r="A325" s="8" t="s">
        <v>778</v>
      </c>
      <c r="B325" s="8" t="s">
        <v>993</v>
      </c>
      <c r="C325" s="8" t="s">
        <v>768</v>
      </c>
      <c r="D325" s="9" t="s">
        <v>769</v>
      </c>
      <c r="E325" s="8" t="s">
        <v>35</v>
      </c>
      <c r="F325" s="10">
        <v>9.5</v>
      </c>
      <c r="G325" s="32">
        <v>170.42</v>
      </c>
      <c r="H325" s="11">
        <f t="shared" si="61"/>
        <v>219.22828799999999</v>
      </c>
      <c r="I325" s="11">
        <f t="shared" si="63"/>
        <v>2082.66</v>
      </c>
      <c r="J325" s="30" t="s">
        <v>927</v>
      </c>
      <c r="K325" s="71">
        <f t="shared" si="62"/>
        <v>1.8844821405780024E-4</v>
      </c>
    </row>
    <row r="326" spans="1:12" ht="33.75">
      <c r="A326" s="8" t="s">
        <v>781</v>
      </c>
      <c r="B326" s="8" t="s">
        <v>993</v>
      </c>
      <c r="C326" s="8" t="s">
        <v>771</v>
      </c>
      <c r="D326" s="9" t="s">
        <v>772</v>
      </c>
      <c r="E326" s="8" t="s">
        <v>931</v>
      </c>
      <c r="F326" s="10">
        <v>907.49</v>
      </c>
      <c r="G326" s="32">
        <v>106.5</v>
      </c>
      <c r="H326" s="11">
        <f t="shared" si="61"/>
        <v>137.0016</v>
      </c>
      <c r="I326" s="11">
        <f t="shared" si="63"/>
        <v>124327.58</v>
      </c>
      <c r="J326" s="30" t="s">
        <v>1069</v>
      </c>
      <c r="K326" s="71">
        <f t="shared" si="62"/>
        <v>1.1249704901005582E-2</v>
      </c>
    </row>
    <row r="327" spans="1:12" ht="32.450000000000003" customHeight="1">
      <c r="A327" s="8" t="s">
        <v>784</v>
      </c>
      <c r="B327" s="8" t="s">
        <v>993</v>
      </c>
      <c r="C327" s="8" t="s">
        <v>929</v>
      </c>
      <c r="D327" s="9" t="s">
        <v>930</v>
      </c>
      <c r="E327" s="8" t="s">
        <v>931</v>
      </c>
      <c r="F327" s="10">
        <v>15</v>
      </c>
      <c r="G327" s="32">
        <v>109.1</v>
      </c>
      <c r="H327" s="11">
        <f t="shared" si="61"/>
        <v>140.34623999999999</v>
      </c>
      <c r="I327" s="11">
        <f t="shared" si="63"/>
        <v>2105.19</v>
      </c>
      <c r="J327" s="30" t="s">
        <v>1070</v>
      </c>
      <c r="K327" s="71">
        <f t="shared" si="62"/>
        <v>1.9048682730370801E-4</v>
      </c>
    </row>
    <row r="328" spans="1:12" ht="33.75">
      <c r="A328" s="8" t="s">
        <v>789</v>
      </c>
      <c r="B328" s="8" t="s">
        <v>993</v>
      </c>
      <c r="C328" s="8" t="s">
        <v>774</v>
      </c>
      <c r="D328" s="9" t="s">
        <v>1164</v>
      </c>
      <c r="E328" s="8" t="s">
        <v>35</v>
      </c>
      <c r="F328" s="10">
        <v>531.09</v>
      </c>
      <c r="G328" s="32">
        <v>20.47</v>
      </c>
      <c r="H328" s="11">
        <f t="shared" si="61"/>
        <v>26.332607999999997</v>
      </c>
      <c r="I328" s="11">
        <f t="shared" si="63"/>
        <v>13984.98</v>
      </c>
      <c r="J328" s="30" t="s">
        <v>1071</v>
      </c>
      <c r="K328" s="71">
        <f t="shared" si="62"/>
        <v>1.2654223467268085E-3</v>
      </c>
    </row>
    <row r="329" spans="1:12">
      <c r="A329" s="8" t="s">
        <v>792</v>
      </c>
      <c r="B329" s="8" t="s">
        <v>993</v>
      </c>
      <c r="C329" s="8" t="s">
        <v>776</v>
      </c>
      <c r="D329" s="9" t="s">
        <v>777</v>
      </c>
      <c r="E329" s="8" t="s">
        <v>87</v>
      </c>
      <c r="F329" s="10">
        <v>79.66</v>
      </c>
      <c r="G329" s="32">
        <v>337.81</v>
      </c>
      <c r="H329" s="11">
        <f t="shared" si="61"/>
        <v>434.558784</v>
      </c>
      <c r="I329" s="11">
        <f t="shared" si="63"/>
        <v>34616.949999999997</v>
      </c>
      <c r="J329" s="24" t="s">
        <v>928</v>
      </c>
      <c r="K329" s="71">
        <f t="shared" si="62"/>
        <v>3.1322935110042771E-3</v>
      </c>
    </row>
    <row r="330" spans="1:12" ht="22.5">
      <c r="A330" s="8" t="s">
        <v>795</v>
      </c>
      <c r="B330" s="8" t="s">
        <v>993</v>
      </c>
      <c r="C330" s="8" t="s">
        <v>779</v>
      </c>
      <c r="D330" s="9" t="s">
        <v>780</v>
      </c>
      <c r="E330" s="8" t="s">
        <v>96</v>
      </c>
      <c r="F330" s="10">
        <v>171.36</v>
      </c>
      <c r="G330" s="32">
        <v>79.28</v>
      </c>
      <c r="H330" s="11">
        <f t="shared" si="61"/>
        <v>101.985792</v>
      </c>
      <c r="I330" s="11">
        <f t="shared" si="63"/>
        <v>17476.28</v>
      </c>
      <c r="J330" s="30" t="s">
        <v>1072</v>
      </c>
      <c r="K330" s="71">
        <f t="shared" si="62"/>
        <v>1.5813304881133036E-3</v>
      </c>
    </row>
    <row r="331" spans="1:12" ht="33.75">
      <c r="A331" s="8" t="s">
        <v>798</v>
      </c>
      <c r="B331" s="8" t="s">
        <v>993</v>
      </c>
      <c r="C331" s="8" t="s">
        <v>782</v>
      </c>
      <c r="D331" s="9" t="s">
        <v>783</v>
      </c>
      <c r="E331" s="8" t="s">
        <v>87</v>
      </c>
      <c r="F331" s="10">
        <v>239.93</v>
      </c>
      <c r="G331" s="32">
        <v>270.31</v>
      </c>
      <c r="H331" s="11">
        <f t="shared" si="61"/>
        <v>347.72678400000001</v>
      </c>
      <c r="I331" s="11">
        <f t="shared" si="63"/>
        <v>83430.080000000002</v>
      </c>
      <c r="J331" s="30" t="s">
        <v>1073</v>
      </c>
      <c r="K331" s="71">
        <f t="shared" si="62"/>
        <v>7.549119671333487E-3</v>
      </c>
    </row>
    <row r="332" spans="1:12">
      <c r="A332" s="8" t="s">
        <v>801</v>
      </c>
      <c r="B332" s="8" t="s">
        <v>1094</v>
      </c>
      <c r="C332" s="8" t="s">
        <v>785</v>
      </c>
      <c r="D332" s="9" t="s">
        <v>786</v>
      </c>
      <c r="E332" s="8" t="s">
        <v>35</v>
      </c>
      <c r="F332" s="10">
        <v>499.95</v>
      </c>
      <c r="G332" s="32">
        <v>473.77</v>
      </c>
      <c r="H332" s="11">
        <f t="shared" si="61"/>
        <v>609.45772799999997</v>
      </c>
      <c r="I332" s="11">
        <f t="shared" si="63"/>
        <v>304698.39</v>
      </c>
      <c r="J332" s="30" t="s">
        <v>986</v>
      </c>
      <c r="K332" s="71">
        <f t="shared" si="62"/>
        <v>2.7570447130970538E-2</v>
      </c>
    </row>
    <row r="333" spans="1:12">
      <c r="A333" s="223" t="s">
        <v>787</v>
      </c>
      <c r="B333" s="224"/>
      <c r="C333" s="224"/>
      <c r="D333" s="224"/>
      <c r="E333" s="224"/>
      <c r="F333" s="224"/>
      <c r="G333" s="224"/>
      <c r="H333" s="225"/>
      <c r="I333" s="25">
        <f>(+I318+I319+I320+I321+I322+I323+I324+I325+I326+I327+I328+I329+I330+I331+I332)</f>
        <v>1077537.1199999999</v>
      </c>
      <c r="J333" s="143"/>
      <c r="L333" s="70">
        <f>I333/$I$379</f>
        <v>9.7500286098059968E-2</v>
      </c>
    </row>
    <row r="334" spans="1:12">
      <c r="A334" s="26"/>
      <c r="B334" s="28"/>
      <c r="C334" s="66"/>
      <c r="D334" s="20" t="s">
        <v>788</v>
      </c>
      <c r="E334" s="27"/>
      <c r="F334" s="27"/>
      <c r="G334" s="139"/>
      <c r="H334" s="28"/>
      <c r="I334" s="28"/>
      <c r="J334" s="23"/>
    </row>
    <row r="335" spans="1:12" ht="33.75">
      <c r="A335" s="8" t="s">
        <v>806</v>
      </c>
      <c r="B335" s="8" t="s">
        <v>993</v>
      </c>
      <c r="C335" s="8" t="s">
        <v>790</v>
      </c>
      <c r="D335" s="9" t="s">
        <v>791</v>
      </c>
      <c r="E335" s="8" t="s">
        <v>35</v>
      </c>
      <c r="F335" s="10">
        <v>3702.18</v>
      </c>
      <c r="G335" s="32">
        <v>21.82</v>
      </c>
      <c r="H335" s="11">
        <f t="shared" ref="H335:H340" si="64">G335*1.2864</f>
        <v>28.069248000000002</v>
      </c>
      <c r="I335" s="11">
        <f>TRUNC((F335*H335),2)</f>
        <v>103917.4</v>
      </c>
      <c r="J335" s="24" t="s">
        <v>1274</v>
      </c>
      <c r="K335" s="71">
        <f t="shared" ref="K335:K340" si="65">I335/$I$379</f>
        <v>9.4029022689877603E-3</v>
      </c>
    </row>
    <row r="336" spans="1:12" ht="45">
      <c r="A336" s="8" t="s">
        <v>807</v>
      </c>
      <c r="B336" s="8" t="s">
        <v>993</v>
      </c>
      <c r="C336" s="8" t="s">
        <v>793</v>
      </c>
      <c r="D336" s="9" t="s">
        <v>794</v>
      </c>
      <c r="E336" s="8" t="s">
        <v>35</v>
      </c>
      <c r="F336" s="10">
        <v>3702.18</v>
      </c>
      <c r="G336" s="32">
        <v>29.92</v>
      </c>
      <c r="H336" s="11">
        <f t="shared" si="64"/>
        <v>38.489088000000002</v>
      </c>
      <c r="I336" s="11">
        <f t="shared" ref="I336:I340" si="66">TRUNC((F336*H336),2)</f>
        <v>142493.53</v>
      </c>
      <c r="J336" s="24" t="s">
        <v>1273</v>
      </c>
      <c r="K336" s="71">
        <f t="shared" si="65"/>
        <v>1.2893439756509263E-2</v>
      </c>
    </row>
    <row r="337" spans="1:12" ht="33.75">
      <c r="A337" s="8" t="s">
        <v>810</v>
      </c>
      <c r="B337" s="8" t="s">
        <v>993</v>
      </c>
      <c r="C337" s="8" t="s">
        <v>987</v>
      </c>
      <c r="D337" s="9" t="s">
        <v>988</v>
      </c>
      <c r="E337" s="8" t="s">
        <v>35</v>
      </c>
      <c r="F337" s="10">
        <v>1390.8</v>
      </c>
      <c r="G337" s="32">
        <v>9.8699999999999992</v>
      </c>
      <c r="H337" s="11">
        <f t="shared" si="64"/>
        <v>12.696767999999999</v>
      </c>
      <c r="I337" s="11">
        <f t="shared" si="66"/>
        <v>17658.66</v>
      </c>
      <c r="J337" s="24" t="s">
        <v>1275</v>
      </c>
      <c r="K337" s="71">
        <f t="shared" si="65"/>
        <v>1.5978330306693914E-3</v>
      </c>
    </row>
    <row r="338" spans="1:12" ht="45">
      <c r="A338" s="8" t="s">
        <v>812</v>
      </c>
      <c r="B338" s="8" t="s">
        <v>993</v>
      </c>
      <c r="C338" s="8" t="s">
        <v>796</v>
      </c>
      <c r="D338" s="9" t="s">
        <v>797</v>
      </c>
      <c r="E338" s="8" t="s">
        <v>35</v>
      </c>
      <c r="F338" s="10">
        <v>1390.8</v>
      </c>
      <c r="G338" s="32">
        <v>33.200000000000003</v>
      </c>
      <c r="H338" s="11">
        <f t="shared" si="64"/>
        <v>42.708480000000002</v>
      </c>
      <c r="I338" s="11">
        <f t="shared" si="66"/>
        <v>59398.95</v>
      </c>
      <c r="J338" s="24" t="s">
        <v>1061</v>
      </c>
      <c r="K338" s="71">
        <f t="shared" si="65"/>
        <v>5.3746775971155025E-3</v>
      </c>
    </row>
    <row r="339" spans="1:12" ht="45">
      <c r="A339" s="8" t="s">
        <v>814</v>
      </c>
      <c r="B339" s="8" t="s">
        <v>993</v>
      </c>
      <c r="C339" s="8" t="s">
        <v>799</v>
      </c>
      <c r="D339" s="9" t="s">
        <v>800</v>
      </c>
      <c r="E339" s="8" t="s">
        <v>35</v>
      </c>
      <c r="F339" s="10">
        <v>195.2</v>
      </c>
      <c r="G339" s="32">
        <v>49.04</v>
      </c>
      <c r="H339" s="11">
        <f t="shared" si="64"/>
        <v>63.085056000000002</v>
      </c>
      <c r="I339" s="11">
        <f t="shared" si="66"/>
        <v>12314.2</v>
      </c>
      <c r="J339" s="30" t="s">
        <v>1062</v>
      </c>
      <c r="K339" s="71">
        <f t="shared" si="65"/>
        <v>1.1142428421108408E-3</v>
      </c>
    </row>
    <row r="340" spans="1:12" ht="67.5">
      <c r="A340" s="8" t="s">
        <v>817</v>
      </c>
      <c r="B340" s="8" t="s">
        <v>993</v>
      </c>
      <c r="C340" s="8" t="s">
        <v>802</v>
      </c>
      <c r="D340" s="9" t="s">
        <v>803</v>
      </c>
      <c r="E340" s="8" t="s">
        <v>35</v>
      </c>
      <c r="F340" s="10">
        <v>29.78</v>
      </c>
      <c r="G340" s="32">
        <v>22.02</v>
      </c>
      <c r="H340" s="11">
        <f t="shared" si="64"/>
        <v>28.326528</v>
      </c>
      <c r="I340" s="11">
        <f t="shared" si="66"/>
        <v>843.56</v>
      </c>
      <c r="J340" s="24" t="s">
        <v>1063</v>
      </c>
      <c r="K340" s="71">
        <f t="shared" si="65"/>
        <v>7.6329009752238941E-5</v>
      </c>
    </row>
    <row r="341" spans="1:12">
      <c r="A341" s="223" t="s">
        <v>804</v>
      </c>
      <c r="B341" s="224"/>
      <c r="C341" s="224"/>
      <c r="D341" s="224"/>
      <c r="E341" s="224"/>
      <c r="F341" s="224"/>
      <c r="G341" s="224"/>
      <c r="H341" s="225"/>
      <c r="I341" s="25">
        <f>(+I335+I336+I337+I338+I339+I340)</f>
        <v>336626.3</v>
      </c>
      <c r="J341" s="143"/>
      <c r="L341" s="70">
        <f>I341/$I$379</f>
        <v>3.0459424505144998E-2</v>
      </c>
    </row>
    <row r="342" spans="1:12">
      <c r="A342" s="26"/>
      <c r="B342" s="28"/>
      <c r="C342" s="66"/>
      <c r="D342" s="20" t="s">
        <v>805</v>
      </c>
      <c r="E342" s="27"/>
      <c r="F342" s="27"/>
      <c r="G342" s="139"/>
      <c r="H342" s="28"/>
      <c r="I342" s="28"/>
      <c r="J342" s="23"/>
    </row>
    <row r="343" spans="1:12" ht="45">
      <c r="A343" s="8" t="s">
        <v>820</v>
      </c>
      <c r="B343" s="8" t="s">
        <v>1094</v>
      </c>
      <c r="C343" s="8" t="s">
        <v>1157</v>
      </c>
      <c r="D343" s="9" t="s">
        <v>1158</v>
      </c>
      <c r="E343" s="8" t="s">
        <v>46</v>
      </c>
      <c r="F343" s="10">
        <v>34</v>
      </c>
      <c r="G343" s="32">
        <v>532.64</v>
      </c>
      <c r="H343" s="11">
        <f t="shared" ref="H343:H359" si="67">G343*1.2864</f>
        <v>685.18809599999997</v>
      </c>
      <c r="I343" s="11">
        <f>TRUNC((F343*H343),2)</f>
        <v>23296.39</v>
      </c>
      <c r="J343" s="24" t="s">
        <v>933</v>
      </c>
      <c r="K343" s="71">
        <f t="shared" ref="K343:K359" si="68">I343/$I$379</f>
        <v>2.1079595754919175E-3</v>
      </c>
    </row>
    <row r="344" spans="1:12" ht="22.5">
      <c r="A344" s="8" t="s">
        <v>823</v>
      </c>
      <c r="B344" s="8" t="s">
        <v>993</v>
      </c>
      <c r="C344" s="8" t="s">
        <v>808</v>
      </c>
      <c r="D344" s="9" t="s">
        <v>809</v>
      </c>
      <c r="E344" s="8" t="s">
        <v>46</v>
      </c>
      <c r="F344" s="10">
        <v>17</v>
      </c>
      <c r="G344" s="32">
        <v>393.15</v>
      </c>
      <c r="H344" s="11">
        <f t="shared" si="67"/>
        <v>505.74815999999998</v>
      </c>
      <c r="I344" s="11">
        <f t="shared" ref="I344:I359" si="69">TRUNC((F344*H344),2)</f>
        <v>8597.7099999999991</v>
      </c>
      <c r="J344" s="24" t="s">
        <v>934</v>
      </c>
      <c r="K344" s="71">
        <f t="shared" si="68"/>
        <v>7.7795852154787122E-4</v>
      </c>
    </row>
    <row r="345" spans="1:12" ht="22.5">
      <c r="A345" s="8" t="s">
        <v>826</v>
      </c>
      <c r="B345" s="8" t="s">
        <v>993</v>
      </c>
      <c r="C345" s="8" t="s">
        <v>1182</v>
      </c>
      <c r="D345" s="9" t="s">
        <v>811</v>
      </c>
      <c r="E345" s="8" t="s">
        <v>46</v>
      </c>
      <c r="F345" s="10">
        <v>16</v>
      </c>
      <c r="G345" s="32">
        <v>122.23</v>
      </c>
      <c r="H345" s="11">
        <f t="shared" si="67"/>
        <v>157.236672</v>
      </c>
      <c r="I345" s="11">
        <f t="shared" si="69"/>
        <v>2515.7800000000002</v>
      </c>
      <c r="J345" s="24" t="s">
        <v>935</v>
      </c>
      <c r="K345" s="71">
        <f t="shared" si="68"/>
        <v>2.2763881188592124E-4</v>
      </c>
    </row>
    <row r="346" spans="1:12" ht="45">
      <c r="A346" s="8" t="s">
        <v>829</v>
      </c>
      <c r="B346" s="8" t="s">
        <v>993</v>
      </c>
      <c r="C346" s="8" t="s">
        <v>1183</v>
      </c>
      <c r="D346" s="9" t="s">
        <v>813</v>
      </c>
      <c r="E346" s="8" t="s">
        <v>46</v>
      </c>
      <c r="F346" s="10">
        <v>4</v>
      </c>
      <c r="G346" s="32">
        <v>337.64</v>
      </c>
      <c r="H346" s="11">
        <f t="shared" si="67"/>
        <v>434.34009599999996</v>
      </c>
      <c r="I346" s="11">
        <f t="shared" si="69"/>
        <v>1737.36</v>
      </c>
      <c r="J346" s="24" t="s">
        <v>936</v>
      </c>
      <c r="K346" s="71">
        <f t="shared" si="68"/>
        <v>1.5720395512251631E-4</v>
      </c>
    </row>
    <row r="347" spans="1:12" ht="45">
      <c r="A347" s="8" t="s">
        <v>832</v>
      </c>
      <c r="B347" s="8" t="s">
        <v>993</v>
      </c>
      <c r="C347" s="8" t="s">
        <v>815</v>
      </c>
      <c r="D347" s="9" t="s">
        <v>816</v>
      </c>
      <c r="E347" s="8" t="s">
        <v>46</v>
      </c>
      <c r="F347" s="10">
        <v>36</v>
      </c>
      <c r="G347" s="32">
        <v>17.43</v>
      </c>
      <c r="H347" s="11">
        <f t="shared" si="67"/>
        <v>22.421952000000001</v>
      </c>
      <c r="I347" s="11">
        <f t="shared" si="69"/>
        <v>807.19</v>
      </c>
      <c r="J347" s="24" t="s">
        <v>937</v>
      </c>
      <c r="K347" s="71">
        <f t="shared" si="68"/>
        <v>7.3038092586075404E-5</v>
      </c>
    </row>
    <row r="348" spans="1:12" ht="33.75">
      <c r="A348" s="8" t="s">
        <v>835</v>
      </c>
      <c r="B348" s="8" t="s">
        <v>993</v>
      </c>
      <c r="C348" s="8" t="s">
        <v>818</v>
      </c>
      <c r="D348" s="9" t="s">
        <v>819</v>
      </c>
      <c r="E348" s="8" t="s">
        <v>46</v>
      </c>
      <c r="F348" s="10">
        <v>34</v>
      </c>
      <c r="G348" s="32">
        <v>16.93</v>
      </c>
      <c r="H348" s="11">
        <f t="shared" si="67"/>
        <v>21.778752000000001</v>
      </c>
      <c r="I348" s="11">
        <f t="shared" si="69"/>
        <v>740.47</v>
      </c>
      <c r="J348" s="24" t="s">
        <v>932</v>
      </c>
      <c r="K348" s="71">
        <f t="shared" si="68"/>
        <v>6.7000974265304637E-5</v>
      </c>
    </row>
    <row r="349" spans="1:12" ht="33.75">
      <c r="A349" s="8" t="s">
        <v>836</v>
      </c>
      <c r="B349" s="8" t="s">
        <v>993</v>
      </c>
      <c r="C349" s="8" t="s">
        <v>821</v>
      </c>
      <c r="D349" s="9" t="s">
        <v>822</v>
      </c>
      <c r="E349" s="8" t="s">
        <v>46</v>
      </c>
      <c r="F349" s="10">
        <v>34</v>
      </c>
      <c r="G349" s="32">
        <v>4.84</v>
      </c>
      <c r="H349" s="11">
        <f t="shared" si="67"/>
        <v>6.2261759999999997</v>
      </c>
      <c r="I349" s="11">
        <f t="shared" si="69"/>
        <v>211.68</v>
      </c>
      <c r="J349" s="24" t="s">
        <v>938</v>
      </c>
      <c r="K349" s="71">
        <f t="shared" si="68"/>
        <v>1.9153735104028096E-5</v>
      </c>
    </row>
    <row r="350" spans="1:12" ht="45">
      <c r="A350" s="8" t="s">
        <v>837</v>
      </c>
      <c r="B350" s="8" t="s">
        <v>993</v>
      </c>
      <c r="C350" s="8" t="s">
        <v>824</v>
      </c>
      <c r="D350" s="9" t="s">
        <v>825</v>
      </c>
      <c r="E350" s="8" t="s">
        <v>46</v>
      </c>
      <c r="F350" s="10">
        <v>6</v>
      </c>
      <c r="G350" s="32">
        <v>376.26</v>
      </c>
      <c r="H350" s="11">
        <f t="shared" si="67"/>
        <v>484.02086399999996</v>
      </c>
      <c r="I350" s="11">
        <f t="shared" si="69"/>
        <v>2904.12</v>
      </c>
      <c r="J350" s="24" t="s">
        <v>939</v>
      </c>
      <c r="K350" s="71">
        <f t="shared" si="68"/>
        <v>2.6277751885067115E-4</v>
      </c>
    </row>
    <row r="351" spans="1:12" ht="33.75">
      <c r="A351" s="8" t="s">
        <v>840</v>
      </c>
      <c r="B351" s="8" t="s">
        <v>993</v>
      </c>
      <c r="C351" s="8" t="s">
        <v>827</v>
      </c>
      <c r="D351" s="9" t="s">
        <v>828</v>
      </c>
      <c r="E351" s="8" t="s">
        <v>35</v>
      </c>
      <c r="F351" s="10">
        <v>7.6</v>
      </c>
      <c r="G351" s="32">
        <v>1117.3699999999999</v>
      </c>
      <c r="H351" s="11">
        <f t="shared" si="67"/>
        <v>1437.3847679999999</v>
      </c>
      <c r="I351" s="11">
        <f t="shared" si="69"/>
        <v>10924.12</v>
      </c>
      <c r="J351" s="24" t="s">
        <v>940</v>
      </c>
      <c r="K351" s="71">
        <f t="shared" si="68"/>
        <v>9.8846230501046595E-4</v>
      </c>
    </row>
    <row r="352" spans="1:12" ht="56.25">
      <c r="A352" s="8" t="s">
        <v>843</v>
      </c>
      <c r="B352" s="8" t="s">
        <v>993</v>
      </c>
      <c r="C352" s="8" t="s">
        <v>830</v>
      </c>
      <c r="D352" s="9" t="s">
        <v>831</v>
      </c>
      <c r="E352" s="8" t="s">
        <v>35</v>
      </c>
      <c r="F352" s="10">
        <v>3.05</v>
      </c>
      <c r="G352" s="32">
        <v>1117.3499999999999</v>
      </c>
      <c r="H352" s="11">
        <f t="shared" si="67"/>
        <v>1437.3590399999998</v>
      </c>
      <c r="I352" s="11">
        <f t="shared" si="69"/>
        <v>4383.9399999999996</v>
      </c>
      <c r="J352" s="24" t="s">
        <v>941</v>
      </c>
      <c r="K352" s="71">
        <f t="shared" si="68"/>
        <v>3.9667812486750249E-4</v>
      </c>
    </row>
    <row r="353" spans="1:12" ht="33.75">
      <c r="A353" s="8" t="s">
        <v>846</v>
      </c>
      <c r="B353" s="8" t="s">
        <v>993</v>
      </c>
      <c r="C353" s="8" t="s">
        <v>833</v>
      </c>
      <c r="D353" s="9" t="s">
        <v>834</v>
      </c>
      <c r="E353" s="8" t="s">
        <v>46</v>
      </c>
      <c r="F353" s="10">
        <v>1</v>
      </c>
      <c r="G353" s="32">
        <v>578.21</v>
      </c>
      <c r="H353" s="11">
        <f t="shared" si="67"/>
        <v>743.80934400000001</v>
      </c>
      <c r="I353" s="11">
        <f t="shared" si="69"/>
        <v>743.8</v>
      </c>
      <c r="J353" s="24" t="s">
        <v>942</v>
      </c>
      <c r="K353" s="71">
        <f t="shared" si="68"/>
        <v>6.7302287275019352E-5</v>
      </c>
    </row>
    <row r="354" spans="1:12" ht="24" customHeight="1">
      <c r="A354" s="8" t="s">
        <v>849</v>
      </c>
      <c r="B354" s="8" t="s">
        <v>1094</v>
      </c>
      <c r="C354" s="8" t="s">
        <v>1150</v>
      </c>
      <c r="D354" s="9" t="s">
        <v>1154</v>
      </c>
      <c r="E354" s="8" t="s">
        <v>46</v>
      </c>
      <c r="F354" s="10">
        <v>14</v>
      </c>
      <c r="G354" s="32">
        <v>231.31</v>
      </c>
      <c r="H354" s="11">
        <f t="shared" si="67"/>
        <v>297.55718400000001</v>
      </c>
      <c r="I354" s="11">
        <f t="shared" si="69"/>
        <v>4165.8</v>
      </c>
      <c r="J354" s="24" t="s">
        <v>1074</v>
      </c>
      <c r="K354" s="71">
        <f t="shared" si="68"/>
        <v>3.7693986062150534E-4</v>
      </c>
    </row>
    <row r="355" spans="1:12" ht="31.9" customHeight="1">
      <c r="A355" s="8" t="s">
        <v>852</v>
      </c>
      <c r="B355" s="8" t="s">
        <v>1094</v>
      </c>
      <c r="C355" s="8" t="s">
        <v>1151</v>
      </c>
      <c r="D355" s="9" t="s">
        <v>1153</v>
      </c>
      <c r="E355" s="8" t="s">
        <v>46</v>
      </c>
      <c r="F355" s="10">
        <v>1</v>
      </c>
      <c r="G355" s="32">
        <v>936.82</v>
      </c>
      <c r="H355" s="11">
        <f t="shared" si="67"/>
        <v>1205.1252480000001</v>
      </c>
      <c r="I355" s="11">
        <f t="shared" si="69"/>
        <v>1205.1199999999999</v>
      </c>
      <c r="J355" s="24" t="s">
        <v>943</v>
      </c>
      <c r="K355" s="71">
        <f t="shared" si="68"/>
        <v>1.0904454482504884E-4</v>
      </c>
    </row>
    <row r="356" spans="1:12" ht="21.6" customHeight="1">
      <c r="A356" s="8" t="s">
        <v>855</v>
      </c>
      <c r="B356" s="8" t="s">
        <v>993</v>
      </c>
      <c r="C356" s="8" t="s">
        <v>838</v>
      </c>
      <c r="D356" s="9" t="s">
        <v>839</v>
      </c>
      <c r="E356" s="8" t="s">
        <v>46</v>
      </c>
      <c r="F356" s="10">
        <v>1</v>
      </c>
      <c r="G356" s="32">
        <v>24.73</v>
      </c>
      <c r="H356" s="11">
        <f t="shared" si="67"/>
        <v>31.812671999999999</v>
      </c>
      <c r="I356" s="11">
        <f t="shared" si="69"/>
        <v>31.81</v>
      </c>
      <c r="J356" s="24" t="s">
        <v>943</v>
      </c>
      <c r="K356" s="71">
        <f t="shared" si="68"/>
        <v>2.8783083600677142E-6</v>
      </c>
    </row>
    <row r="357" spans="1:12" ht="33.75">
      <c r="A357" s="8" t="s">
        <v>858</v>
      </c>
      <c r="B357" s="8" t="s">
        <v>993</v>
      </c>
      <c r="C357" s="8" t="s">
        <v>841</v>
      </c>
      <c r="D357" s="9" t="s">
        <v>842</v>
      </c>
      <c r="E357" s="8" t="s">
        <v>46</v>
      </c>
      <c r="F357" s="10">
        <v>6</v>
      </c>
      <c r="G357" s="32">
        <v>37.86</v>
      </c>
      <c r="H357" s="11">
        <f t="shared" si="67"/>
        <v>48.703103999999996</v>
      </c>
      <c r="I357" s="11">
        <f t="shared" si="69"/>
        <v>292.20999999999998</v>
      </c>
      <c r="J357" s="24" t="s">
        <v>944</v>
      </c>
      <c r="K357" s="71">
        <f t="shared" si="68"/>
        <v>2.6440442813435609E-5</v>
      </c>
    </row>
    <row r="358" spans="1:12" ht="33.75">
      <c r="A358" s="8" t="s">
        <v>862</v>
      </c>
      <c r="B358" s="8" t="s">
        <v>993</v>
      </c>
      <c r="C358" s="8" t="s">
        <v>844</v>
      </c>
      <c r="D358" s="9" t="s">
        <v>845</v>
      </c>
      <c r="E358" s="8" t="s">
        <v>46</v>
      </c>
      <c r="F358" s="10">
        <v>34</v>
      </c>
      <c r="G358" s="32">
        <v>54.6</v>
      </c>
      <c r="H358" s="11">
        <f t="shared" si="67"/>
        <v>70.237440000000007</v>
      </c>
      <c r="I358" s="11">
        <f t="shared" si="69"/>
        <v>2388.0700000000002</v>
      </c>
      <c r="J358" s="24" t="s">
        <v>945</v>
      </c>
      <c r="K358" s="71">
        <f t="shared" si="68"/>
        <v>2.1608305078361857E-4</v>
      </c>
    </row>
    <row r="359" spans="1:12" ht="22.5">
      <c r="A359" s="8" t="s">
        <v>865</v>
      </c>
      <c r="B359" s="8" t="s">
        <v>1094</v>
      </c>
      <c r="C359" s="8" t="s">
        <v>1155</v>
      </c>
      <c r="D359" s="9" t="s">
        <v>1156</v>
      </c>
      <c r="E359" s="8" t="s">
        <v>46</v>
      </c>
      <c r="F359" s="10">
        <v>1</v>
      </c>
      <c r="G359" s="32">
        <v>112.19</v>
      </c>
      <c r="H359" s="11">
        <f t="shared" si="67"/>
        <v>144.32121599999999</v>
      </c>
      <c r="I359" s="11">
        <f t="shared" si="69"/>
        <v>144.32</v>
      </c>
      <c r="J359" s="24" t="s">
        <v>1152</v>
      </c>
      <c r="K359" s="71">
        <f t="shared" si="68"/>
        <v>1.3058706775384235E-5</v>
      </c>
    </row>
    <row r="360" spans="1:12">
      <c r="A360" s="223" t="s">
        <v>847</v>
      </c>
      <c r="B360" s="224"/>
      <c r="C360" s="224"/>
      <c r="D360" s="224"/>
      <c r="E360" s="224"/>
      <c r="F360" s="224"/>
      <c r="G360" s="224"/>
      <c r="H360" s="225"/>
      <c r="I360" s="25">
        <f>(+I343+I344+I345+I346+I347+I348+I349+I350+I351+I352+I353+I354+I355+I356+I357+I358+I359)</f>
        <v>65089.890000000014</v>
      </c>
      <c r="J360" s="143"/>
      <c r="L360" s="70">
        <f>I360/$I$379</f>
        <v>5.8896188161863547E-3</v>
      </c>
    </row>
    <row r="361" spans="1:12">
      <c r="A361" s="26"/>
      <c r="B361" s="28"/>
      <c r="C361" s="66"/>
      <c r="D361" s="20" t="s">
        <v>848</v>
      </c>
      <c r="E361" s="27"/>
      <c r="F361" s="27"/>
      <c r="G361" s="139"/>
      <c r="H361" s="28"/>
      <c r="I361" s="28"/>
      <c r="J361" s="23"/>
    </row>
    <row r="362" spans="1:12" ht="22.5">
      <c r="A362" s="8" t="s">
        <v>868</v>
      </c>
      <c r="B362" s="8" t="s">
        <v>993</v>
      </c>
      <c r="C362" s="8" t="s">
        <v>850</v>
      </c>
      <c r="D362" s="9" t="s">
        <v>851</v>
      </c>
      <c r="E362" s="8" t="s">
        <v>46</v>
      </c>
      <c r="F362" s="10">
        <v>10</v>
      </c>
      <c r="G362" s="32">
        <v>114.8</v>
      </c>
      <c r="H362" s="11">
        <f t="shared" ref="H362:H373" si="70">G362*1.2864</f>
        <v>147.67872</v>
      </c>
      <c r="I362" s="11">
        <f>TRUNC((F362*H362),2)</f>
        <v>1476.78</v>
      </c>
      <c r="J362" s="24" t="s">
        <v>992</v>
      </c>
      <c r="K362" s="71">
        <f t="shared" ref="K362:K373" si="71">I362/$I$379</f>
        <v>1.3362553347943411E-4</v>
      </c>
    </row>
    <row r="363" spans="1:12" ht="33.75">
      <c r="A363" s="8" t="s">
        <v>871</v>
      </c>
      <c r="B363" s="8" t="s">
        <v>993</v>
      </c>
      <c r="C363" s="8" t="s">
        <v>853</v>
      </c>
      <c r="D363" s="9" t="s">
        <v>854</v>
      </c>
      <c r="E363" s="8" t="s">
        <v>46</v>
      </c>
      <c r="F363" s="10">
        <v>4</v>
      </c>
      <c r="G363" s="32">
        <v>324.76</v>
      </c>
      <c r="H363" s="11">
        <f t="shared" si="70"/>
        <v>417.77126399999997</v>
      </c>
      <c r="I363" s="11">
        <f t="shared" ref="I363:I373" si="72">TRUNC((F363*H363),2)</f>
        <v>1671.08</v>
      </c>
      <c r="J363" s="24" t="s">
        <v>946</v>
      </c>
      <c r="K363" s="71">
        <f t="shared" si="71"/>
        <v>1.5120664993215831E-4</v>
      </c>
    </row>
    <row r="364" spans="1:12" ht="33.75">
      <c r="A364" s="8" t="s">
        <v>874</v>
      </c>
      <c r="B364" s="8" t="s">
        <v>993</v>
      </c>
      <c r="C364" s="8" t="s">
        <v>856</v>
      </c>
      <c r="D364" s="9" t="s">
        <v>857</v>
      </c>
      <c r="E364" s="8" t="s">
        <v>46</v>
      </c>
      <c r="F364" s="10">
        <v>4</v>
      </c>
      <c r="G364" s="32">
        <v>319.23</v>
      </c>
      <c r="H364" s="11">
        <f t="shared" si="70"/>
        <v>410.65747200000004</v>
      </c>
      <c r="I364" s="11">
        <f t="shared" si="72"/>
        <v>1642.62</v>
      </c>
      <c r="J364" s="24" t="s">
        <v>946</v>
      </c>
      <c r="K364" s="71">
        <f t="shared" si="71"/>
        <v>1.4863146426955136E-4</v>
      </c>
    </row>
    <row r="365" spans="1:12" ht="22.5">
      <c r="A365" s="8" t="s">
        <v>877</v>
      </c>
      <c r="B365" s="8" t="s">
        <v>993</v>
      </c>
      <c r="C365" s="8" t="s">
        <v>859</v>
      </c>
      <c r="D365" s="9" t="s">
        <v>860</v>
      </c>
      <c r="E365" s="8" t="s">
        <v>46</v>
      </c>
      <c r="F365" s="10">
        <v>1</v>
      </c>
      <c r="G365" s="32">
        <v>1601.48</v>
      </c>
      <c r="H365" s="11">
        <f t="shared" si="70"/>
        <v>2060.1438720000001</v>
      </c>
      <c r="I365" s="11">
        <f t="shared" si="72"/>
        <v>2060.14</v>
      </c>
      <c r="J365" s="24" t="s">
        <v>861</v>
      </c>
      <c r="K365" s="71">
        <f t="shared" si="71"/>
        <v>1.864105056557655E-4</v>
      </c>
    </row>
    <row r="366" spans="1:12">
      <c r="A366" s="8" t="s">
        <v>881</v>
      </c>
      <c r="B366" s="8" t="s">
        <v>1093</v>
      </c>
      <c r="C366" s="8" t="s">
        <v>1092</v>
      </c>
      <c r="D366" s="9" t="s">
        <v>989</v>
      </c>
      <c r="E366" s="8" t="s">
        <v>46</v>
      </c>
      <c r="F366" s="10">
        <v>1</v>
      </c>
      <c r="G366" s="32">
        <v>846.7</v>
      </c>
      <c r="H366" s="11">
        <f t="shared" si="70"/>
        <v>1089.19488</v>
      </c>
      <c r="I366" s="11">
        <f t="shared" si="72"/>
        <v>1089.19</v>
      </c>
      <c r="J366" s="24" t="s">
        <v>990</v>
      </c>
      <c r="K366" s="71">
        <f t="shared" si="71"/>
        <v>9.8554689805160453E-5</v>
      </c>
    </row>
    <row r="367" spans="1:12" ht="22.5">
      <c r="A367" s="8" t="s">
        <v>886</v>
      </c>
      <c r="B367" s="8" t="s">
        <v>993</v>
      </c>
      <c r="C367" s="8" t="s">
        <v>863</v>
      </c>
      <c r="D367" s="9" t="s">
        <v>864</v>
      </c>
      <c r="E367" s="8" t="s">
        <v>46</v>
      </c>
      <c r="F367" s="10">
        <v>100</v>
      </c>
      <c r="G367" s="32">
        <v>101.7</v>
      </c>
      <c r="H367" s="11">
        <f t="shared" si="70"/>
        <v>130.82687999999999</v>
      </c>
      <c r="I367" s="11">
        <f t="shared" si="72"/>
        <v>13082.68</v>
      </c>
      <c r="J367" s="24" t="s">
        <v>947</v>
      </c>
      <c r="K367" s="71">
        <f t="shared" si="71"/>
        <v>1.1837782840644667E-3</v>
      </c>
    </row>
    <row r="368" spans="1:12" ht="22.5">
      <c r="A368" s="8" t="s">
        <v>889</v>
      </c>
      <c r="B368" s="8" t="s">
        <v>993</v>
      </c>
      <c r="C368" s="8" t="s">
        <v>866</v>
      </c>
      <c r="D368" s="9" t="s">
        <v>867</v>
      </c>
      <c r="E368" s="8" t="s">
        <v>46</v>
      </c>
      <c r="F368" s="10">
        <v>25</v>
      </c>
      <c r="G368" s="32">
        <v>265.02999999999997</v>
      </c>
      <c r="H368" s="11">
        <f t="shared" si="70"/>
        <v>340.93459199999995</v>
      </c>
      <c r="I368" s="11">
        <f t="shared" si="72"/>
        <v>8523.36</v>
      </c>
      <c r="J368" s="24" t="s">
        <v>948</v>
      </c>
      <c r="K368" s="71">
        <f t="shared" si="71"/>
        <v>7.7123100735198853E-4</v>
      </c>
    </row>
    <row r="369" spans="1:12" ht="22.5">
      <c r="A369" s="8" t="s">
        <v>1028</v>
      </c>
      <c r="B369" s="8" t="s">
        <v>993</v>
      </c>
      <c r="C369" s="8" t="s">
        <v>869</v>
      </c>
      <c r="D369" s="9" t="s">
        <v>870</v>
      </c>
      <c r="E369" s="8" t="s">
        <v>46</v>
      </c>
      <c r="F369" s="10">
        <v>94</v>
      </c>
      <c r="G369" s="32">
        <v>40</v>
      </c>
      <c r="H369" s="11">
        <f t="shared" si="70"/>
        <v>51.456000000000003</v>
      </c>
      <c r="I369" s="11">
        <f t="shared" si="72"/>
        <v>4836.8599999999997</v>
      </c>
      <c r="J369" s="24" t="s">
        <v>1276</v>
      </c>
      <c r="K369" s="71">
        <f t="shared" si="71"/>
        <v>4.3766031356419754E-4</v>
      </c>
    </row>
    <row r="370" spans="1:12" ht="22.5">
      <c r="A370" s="8" t="s">
        <v>1029</v>
      </c>
      <c r="B370" s="8" t="s">
        <v>993</v>
      </c>
      <c r="C370" s="8" t="s">
        <v>872</v>
      </c>
      <c r="D370" s="9" t="s">
        <v>873</v>
      </c>
      <c r="E370" s="8" t="s">
        <v>46</v>
      </c>
      <c r="F370" s="10">
        <v>4</v>
      </c>
      <c r="G370" s="32">
        <v>239.22</v>
      </c>
      <c r="H370" s="11">
        <f t="shared" si="70"/>
        <v>307.73260799999997</v>
      </c>
      <c r="I370" s="11">
        <f t="shared" si="72"/>
        <v>1230.93</v>
      </c>
      <c r="J370" s="24" t="s">
        <v>949</v>
      </c>
      <c r="K370" s="71">
        <f t="shared" si="71"/>
        <v>1.1137994686130625E-4</v>
      </c>
    </row>
    <row r="371" spans="1:12" ht="22.5">
      <c r="A371" s="8" t="s">
        <v>1030</v>
      </c>
      <c r="B371" s="8" t="s">
        <v>993</v>
      </c>
      <c r="C371" s="8" t="s">
        <v>875</v>
      </c>
      <c r="D371" s="9" t="s">
        <v>876</v>
      </c>
      <c r="E371" s="8" t="s">
        <v>46</v>
      </c>
      <c r="F371" s="10">
        <v>1</v>
      </c>
      <c r="G371" s="32">
        <v>3387.05</v>
      </c>
      <c r="H371" s="11">
        <f t="shared" si="70"/>
        <v>4357.1011200000003</v>
      </c>
      <c r="I371" s="11">
        <f t="shared" si="72"/>
        <v>4357.1000000000004</v>
      </c>
      <c r="J371" s="24" t="s">
        <v>991</v>
      </c>
      <c r="K371" s="71">
        <f t="shared" si="71"/>
        <v>3.9424952391232438E-4</v>
      </c>
    </row>
    <row r="372" spans="1:12" ht="33.75">
      <c r="A372" s="8" t="s">
        <v>1031</v>
      </c>
      <c r="B372" s="8" t="s">
        <v>993</v>
      </c>
      <c r="C372" s="8" t="s">
        <v>878</v>
      </c>
      <c r="D372" s="9" t="s">
        <v>879</v>
      </c>
      <c r="E372" s="8" t="s">
        <v>46</v>
      </c>
      <c r="F372" s="10">
        <v>1</v>
      </c>
      <c r="G372" s="32">
        <v>1621.06</v>
      </c>
      <c r="H372" s="11">
        <f t="shared" si="70"/>
        <v>2085.331584</v>
      </c>
      <c r="I372" s="11">
        <f t="shared" si="72"/>
        <v>2085.33</v>
      </c>
      <c r="J372" s="24" t="s">
        <v>880</v>
      </c>
      <c r="K372" s="71">
        <f t="shared" si="71"/>
        <v>1.8868980737189582E-4</v>
      </c>
    </row>
    <row r="373" spans="1:12" ht="33.75">
      <c r="A373" s="116" t="s">
        <v>1032</v>
      </c>
      <c r="B373" s="116" t="s">
        <v>993</v>
      </c>
      <c r="C373" s="116" t="s">
        <v>882</v>
      </c>
      <c r="D373" s="117" t="s">
        <v>883</v>
      </c>
      <c r="E373" s="116" t="s">
        <v>46</v>
      </c>
      <c r="F373" s="118">
        <v>2</v>
      </c>
      <c r="G373" s="136">
        <v>1515.63</v>
      </c>
      <c r="H373" s="11">
        <f t="shared" si="70"/>
        <v>1949.7064320000002</v>
      </c>
      <c r="I373" s="119">
        <f t="shared" si="72"/>
        <v>3899.41</v>
      </c>
      <c r="J373" s="120" t="s">
        <v>880</v>
      </c>
      <c r="K373" s="71">
        <f t="shared" si="71"/>
        <v>3.5283572468820009E-4</v>
      </c>
    </row>
    <row r="374" spans="1:12">
      <c r="A374" s="223" t="s">
        <v>884</v>
      </c>
      <c r="B374" s="224"/>
      <c r="C374" s="224"/>
      <c r="D374" s="224"/>
      <c r="E374" s="224"/>
      <c r="F374" s="224"/>
      <c r="G374" s="224"/>
      <c r="H374" s="224"/>
      <c r="I374" s="127">
        <f>(+I362+I363+I364+I365+I366+I367+I368+I369+I370+I371+I372+I373)</f>
        <v>45955.479999999996</v>
      </c>
      <c r="J374" s="23"/>
      <c r="L374" s="70">
        <f>I374/$I$379</f>
        <v>4.1582534509564482E-3</v>
      </c>
    </row>
    <row r="375" spans="1:12">
      <c r="A375" s="121"/>
      <c r="B375" s="122"/>
      <c r="C375" s="123"/>
      <c r="D375" s="124" t="s">
        <v>885</v>
      </c>
      <c r="E375" s="125"/>
      <c r="F375" s="125"/>
      <c r="G375" s="140"/>
      <c r="H375" s="122"/>
      <c r="I375" s="122"/>
      <c r="J375" s="126"/>
    </row>
    <row r="376" spans="1:12" ht="45">
      <c r="A376" s="8" t="s">
        <v>1033</v>
      </c>
      <c r="B376" s="8" t="s">
        <v>993</v>
      </c>
      <c r="C376" s="8" t="s">
        <v>887</v>
      </c>
      <c r="D376" s="9" t="s">
        <v>888</v>
      </c>
      <c r="E376" s="8" t="s">
        <v>1085</v>
      </c>
      <c r="F376" s="10">
        <v>47478.2</v>
      </c>
      <c r="G376" s="32">
        <v>1.06</v>
      </c>
      <c r="H376" s="11">
        <f t="shared" ref="H376:H377" si="73">G376*1.2864</f>
        <v>1.3635840000000001</v>
      </c>
      <c r="I376" s="11">
        <f>TRUNC((F376*H376),2)</f>
        <v>64740.51</v>
      </c>
      <c r="J376" s="24" t="s">
        <v>972</v>
      </c>
      <c r="K376" s="71">
        <f t="shared" ref="K376:K377" si="74">I376/$I$379</f>
        <v>5.8580053809508788E-3</v>
      </c>
    </row>
    <row r="377" spans="1:12" ht="33.75">
      <c r="A377" s="116" t="s">
        <v>1034</v>
      </c>
      <c r="B377" s="116" t="s">
        <v>993</v>
      </c>
      <c r="C377" s="116" t="s">
        <v>890</v>
      </c>
      <c r="D377" s="117" t="s">
        <v>891</v>
      </c>
      <c r="E377" s="116" t="s">
        <v>46</v>
      </c>
      <c r="F377" s="118">
        <v>20</v>
      </c>
      <c r="G377" s="136">
        <v>330.81</v>
      </c>
      <c r="H377" s="11">
        <f t="shared" si="73"/>
        <v>425.55398400000001</v>
      </c>
      <c r="I377" s="119">
        <f>TRUNC((F377*H377),2)</f>
        <v>8511.07</v>
      </c>
      <c r="J377" s="120" t="s">
        <v>950</v>
      </c>
      <c r="K377" s="71">
        <f t="shared" si="74"/>
        <v>7.7011895423205034E-4</v>
      </c>
    </row>
    <row r="378" spans="1:12">
      <c r="A378" s="230" t="s">
        <v>892</v>
      </c>
      <c r="B378" s="231"/>
      <c r="C378" s="231"/>
      <c r="D378" s="231"/>
      <c r="E378" s="231"/>
      <c r="F378" s="231"/>
      <c r="G378" s="231"/>
      <c r="H378" s="231"/>
      <c r="I378" s="128">
        <f>(+I376+I377)</f>
        <v>73251.58</v>
      </c>
      <c r="J378" s="129"/>
      <c r="L378" s="70">
        <f>I378/$I$379</f>
        <v>6.6281243351829291E-3</v>
      </c>
    </row>
    <row r="379" spans="1:12">
      <c r="A379" s="233" t="s">
        <v>1481</v>
      </c>
      <c r="B379" s="234"/>
      <c r="C379" s="234"/>
      <c r="D379" s="234"/>
      <c r="E379" s="234"/>
      <c r="F379" s="234"/>
      <c r="G379" s="234"/>
      <c r="H379" s="234"/>
      <c r="I379" s="130">
        <f>(+I15+I28+I32+I37+I40+I45+I63+I83+I131+I153+I166+I231+I234+I242+I252+I260+I270+I273+I278+I284+I301+I309+I316+I333+I341+I360+I374+I378)</f>
        <v>11051630.340000002</v>
      </c>
      <c r="J379" s="131"/>
    </row>
    <row r="381" spans="1:12">
      <c r="A381"/>
      <c r="B381"/>
      <c r="C381"/>
      <c r="D381" s="226" t="s">
        <v>1065</v>
      </c>
      <c r="E381" s="226"/>
      <c r="F381" s="226"/>
      <c r="G381" s="226"/>
      <c r="H381" s="85"/>
      <c r="I381" s="218"/>
    </row>
    <row r="382" spans="1:12">
      <c r="A382"/>
      <c r="B382"/>
      <c r="C382"/>
      <c r="D382" s="14" t="s">
        <v>893</v>
      </c>
      <c r="E382" s="15"/>
      <c r="F382" s="14" t="s">
        <v>894</v>
      </c>
      <c r="G382" s="14" t="s">
        <v>895</v>
      </c>
      <c r="H382" s="80"/>
      <c r="I382" s="132"/>
    </row>
    <row r="383" spans="1:12">
      <c r="A383"/>
      <c r="B383"/>
      <c r="C383"/>
      <c r="D383" s="16" t="s">
        <v>27</v>
      </c>
      <c r="E383" s="15"/>
      <c r="F383" s="17">
        <f>'Planilha Deson + M Cálculo'!I15</f>
        <v>1473443.1300000001</v>
      </c>
      <c r="G383" s="141">
        <f>'Planilha Deson + M Cálculo'!I15/'Planilha Deson + M Cálculo'!I379*100</f>
        <v>13.332359884197864</v>
      </c>
      <c r="H383" s="81"/>
    </row>
    <row r="384" spans="1:12">
      <c r="A384"/>
      <c r="B384"/>
      <c r="C384"/>
      <c r="D384" s="16" t="s">
        <v>63</v>
      </c>
      <c r="E384" s="15"/>
      <c r="F384" s="17">
        <f>'Planilha Deson + M Cálculo'!I28</f>
        <v>246620.21</v>
      </c>
      <c r="G384" s="141">
        <f>'Planilha Deson + M Cálculo'!I28/'Planilha Deson + M Cálculo'!I379*100</f>
        <v>2.2315278598071528</v>
      </c>
      <c r="H384" s="81"/>
      <c r="I384" s="137"/>
    </row>
    <row r="385" spans="1:10">
      <c r="A385"/>
      <c r="B385"/>
      <c r="C385"/>
      <c r="D385" s="16" t="s">
        <v>71</v>
      </c>
      <c r="E385" s="15"/>
      <c r="F385" s="17">
        <f>'Planilha Deson + M Cálculo'!I32</f>
        <v>8764.83</v>
      </c>
      <c r="G385" s="141">
        <f>'Planilha Deson + M Cálculo'!I32/'Planilha Deson + M Cálculo'!I379*100</f>
        <v>7.9308027235373474E-2</v>
      </c>
      <c r="H385" s="81"/>
    </row>
    <row r="386" spans="1:10">
      <c r="A386"/>
      <c r="B386"/>
      <c r="C386"/>
      <c r="D386" s="16" t="s">
        <v>82</v>
      </c>
      <c r="E386" s="15"/>
      <c r="F386" s="17">
        <f>'Planilha Deson + M Cálculo'!I37</f>
        <v>71869.33</v>
      </c>
      <c r="G386" s="141">
        <f>'Planilha Deson + M Cálculo'!I37/'Planilha Deson + M Cálculo'!I379*100</f>
        <v>0.65030522908351263</v>
      </c>
      <c r="H386" s="81"/>
    </row>
    <row r="387" spans="1:10">
      <c r="A387"/>
      <c r="B387"/>
      <c r="C387"/>
      <c r="D387" s="16" t="s">
        <v>88</v>
      </c>
      <c r="E387" s="15"/>
      <c r="F387" s="17">
        <f>'Planilha Deson + M Cálculo'!I40</f>
        <v>19999.68</v>
      </c>
      <c r="G387" s="141">
        <f>'Planilha Deson + M Cálculo'!I40/'Planilha Deson + M Cálculo'!I379*100</f>
        <v>0.1809658791030464</v>
      </c>
      <c r="H387" s="81"/>
    </row>
    <row r="388" spans="1:10">
      <c r="A388"/>
      <c r="B388"/>
      <c r="C388"/>
      <c r="D388" s="16" t="s">
        <v>101</v>
      </c>
      <c r="E388" s="15"/>
      <c r="F388" s="17">
        <f>'Planilha Deson + M Cálculo'!I45</f>
        <v>138868.53</v>
      </c>
      <c r="G388" s="141">
        <f>'Planilha Deson + M Cálculo'!I45/'Planilha Deson + M Cálculo'!I379*100</f>
        <v>1.2565433852540526</v>
      </c>
      <c r="H388" s="81"/>
    </row>
    <row r="389" spans="1:10">
      <c r="A389"/>
      <c r="B389"/>
      <c r="C389"/>
      <c r="D389" s="16" t="s">
        <v>150</v>
      </c>
      <c r="E389" s="15"/>
      <c r="F389" s="17">
        <f>'Planilha Deson + M Cálculo'!I63</f>
        <v>965491.6399999999</v>
      </c>
      <c r="G389" s="141">
        <f>'Planilha Deson + M Cálculo'!I63/'Planilha Deson + M Cálculo'!I379*100</f>
        <v>8.7361919490332838</v>
      </c>
      <c r="H389" s="81"/>
    </row>
    <row r="390" spans="1:10">
      <c r="A390"/>
      <c r="B390"/>
      <c r="C390"/>
      <c r="D390" s="16" t="s">
        <v>181</v>
      </c>
      <c r="E390" s="15"/>
      <c r="F390" s="17">
        <f>'Planilha Deson + M Cálculo'!I83</f>
        <v>2316398.7199999997</v>
      </c>
      <c r="G390" s="141">
        <f>'Planilha Deson + M Cálculo'!I83/'Planilha Deson + M Cálculo'!I379*100</f>
        <v>20.959791892568852</v>
      </c>
      <c r="H390" s="81"/>
    </row>
    <row r="391" spans="1:10">
      <c r="A391"/>
      <c r="B391"/>
      <c r="C391"/>
      <c r="D391" s="16" t="s">
        <v>310</v>
      </c>
      <c r="E391" s="15"/>
      <c r="F391" s="17">
        <f>'Planilha Deson + M Cálculo'!I131</f>
        <v>694253.61</v>
      </c>
      <c r="G391" s="141">
        <f>'Planilha Deson + M Cálculo'!I131/'Planilha Deson + M Cálculo'!I379*100</f>
        <v>6.2819112532857293</v>
      </c>
      <c r="H391" s="81"/>
    </row>
    <row r="392" spans="1:10">
      <c r="A392"/>
      <c r="B392"/>
      <c r="C392"/>
      <c r="D392" s="16" t="s">
        <v>373</v>
      </c>
      <c r="E392" s="15"/>
      <c r="F392" s="17">
        <f>'Planilha Deson + M Cálculo'!I153</f>
        <v>46666.96</v>
      </c>
      <c r="G392" s="141">
        <f>'Planilha Deson + M Cálculo'!I153/'Planilha Deson + M Cálculo'!I379*100</f>
        <v>0.42226312828338763</v>
      </c>
      <c r="H392" s="81"/>
    </row>
    <row r="393" spans="1:10">
      <c r="A393"/>
      <c r="B393"/>
      <c r="C393"/>
      <c r="D393" s="16" t="s">
        <v>410</v>
      </c>
      <c r="E393" s="15"/>
      <c r="F393" s="17">
        <f>'Planilha Deson + M Cálculo'!I166</f>
        <v>161158.92000000001</v>
      </c>
      <c r="G393" s="141">
        <f>'Planilha Deson + M Cálculo'!I166/'Planilha Deson + M Cálculo'!I379*100</f>
        <v>1.4582366134406914</v>
      </c>
      <c r="H393" s="81"/>
    </row>
    <row r="394" spans="1:10">
      <c r="A394"/>
      <c r="B394"/>
      <c r="C394"/>
      <c r="D394" s="16" t="s">
        <v>566</v>
      </c>
      <c r="E394" s="15"/>
      <c r="F394" s="17">
        <f>'Planilha Deson + M Cálculo'!I231</f>
        <v>228371.39000000004</v>
      </c>
      <c r="G394" s="141">
        <f>'Planilha Deson + M Cálculo'!I231/'Planilha Deson + M Cálculo'!I379*100</f>
        <v>2.0664045301392155</v>
      </c>
      <c r="H394" s="81"/>
    </row>
    <row r="395" spans="1:10">
      <c r="A395"/>
      <c r="B395"/>
      <c r="C395"/>
      <c r="D395" s="16" t="s">
        <v>571</v>
      </c>
      <c r="E395" s="15"/>
      <c r="F395" s="17">
        <f>'Planilha Deson + M Cálculo'!I234</f>
        <v>373.04</v>
      </c>
      <c r="G395" s="141">
        <f>'Planilha Deson + M Cálculo'!I234/'Planilha Deson + M Cálculo'!I379*100</f>
        <v>3.3754295839033646E-3</v>
      </c>
      <c r="H395" s="81"/>
      <c r="I395"/>
      <c r="J395"/>
    </row>
    <row r="396" spans="1:10">
      <c r="A396"/>
      <c r="B396"/>
      <c r="C396"/>
      <c r="D396" s="16" t="s">
        <v>588</v>
      </c>
      <c r="E396" s="15"/>
      <c r="F396" s="17">
        <f>'Planilha Deson + M Cálculo'!I242</f>
        <v>49408</v>
      </c>
      <c r="G396" s="141">
        <f>'Planilha Deson + M Cálculo'!I242/'Planilha Deson + M Cálculo'!I379*100</f>
        <v>0.44706526078033837</v>
      </c>
      <c r="H396" s="81"/>
      <c r="I396"/>
      <c r="J396"/>
    </row>
    <row r="397" spans="1:10">
      <c r="A397"/>
      <c r="B397"/>
      <c r="C397"/>
      <c r="D397" s="16" t="s">
        <v>613</v>
      </c>
      <c r="E397" s="15"/>
      <c r="F397" s="17">
        <f>'Planilha Deson + M Cálculo'!I252</f>
        <v>960449.62</v>
      </c>
      <c r="G397" s="141">
        <f>'Planilha Deson + M Cálculo'!I252/'Planilha Deson + M Cálculo'!I379*100</f>
        <v>8.6905695399869831</v>
      </c>
      <c r="H397" s="81"/>
      <c r="I397"/>
      <c r="J397"/>
    </row>
    <row r="398" spans="1:10">
      <c r="A398"/>
      <c r="B398"/>
      <c r="C398"/>
      <c r="D398" s="16" t="s">
        <v>624</v>
      </c>
      <c r="E398" s="15"/>
      <c r="F398" s="17">
        <f>'Planilha Deson + M Cálculo'!I260</f>
        <v>202521.37</v>
      </c>
      <c r="G398" s="141">
        <f>'Planilha Deson + M Cálculo'!I260/'Planilha Deson + M Cálculo'!I379*100</f>
        <v>1.8325022079954945</v>
      </c>
      <c r="H398" s="81"/>
      <c r="I398"/>
      <c r="J398"/>
    </row>
    <row r="399" spans="1:10">
      <c r="A399"/>
      <c r="B399"/>
      <c r="C399"/>
      <c r="D399" s="16" t="s">
        <v>645</v>
      </c>
      <c r="E399" s="15"/>
      <c r="F399" s="17">
        <f>'Planilha Deson + M Cálculo'!I270</f>
        <v>234264.3</v>
      </c>
      <c r="G399" s="141">
        <f>'Planilha Deson + M Cálculo'!I270/'Planilha Deson + M Cálculo'!I379*100</f>
        <v>2.1197261652166328</v>
      </c>
      <c r="H399" s="81"/>
      <c r="I399"/>
      <c r="J399"/>
    </row>
    <row r="400" spans="1:10">
      <c r="A400"/>
      <c r="B400"/>
      <c r="C400"/>
      <c r="D400" s="16" t="s">
        <v>649</v>
      </c>
      <c r="E400" s="15"/>
      <c r="F400" s="17">
        <f>'Planilha Deson + M Cálculo'!I273</f>
        <v>407694.31</v>
      </c>
      <c r="G400" s="141">
        <f>'Planilha Deson + M Cálculo'!I273/'Planilha Deson + M Cálculo'!I379*100</f>
        <v>3.6889969846747506</v>
      </c>
      <c r="H400" s="81"/>
      <c r="I400"/>
      <c r="J400"/>
    </row>
    <row r="401" spans="1:10">
      <c r="A401"/>
      <c r="B401"/>
      <c r="C401"/>
      <c r="D401" s="16" t="s">
        <v>658</v>
      </c>
      <c r="E401" s="15"/>
      <c r="F401" s="17">
        <f>'Planilha Deson + M Cálculo'!I278</f>
        <v>418586.07</v>
      </c>
      <c r="G401" s="141">
        <f>'Planilha Deson + M Cálculo'!I278/'Planilha Deson + M Cálculo'!I379*100</f>
        <v>3.7875504076984896</v>
      </c>
      <c r="H401" s="81"/>
      <c r="I401"/>
      <c r="J401"/>
    </row>
    <row r="402" spans="1:10">
      <c r="A402"/>
      <c r="B402"/>
      <c r="C402"/>
      <c r="D402" s="16" t="s">
        <v>669</v>
      </c>
      <c r="E402" s="15"/>
      <c r="F402" s="17">
        <f>'Planilha Deson + M Cálculo'!I284</f>
        <v>161695.87</v>
      </c>
      <c r="G402" s="141">
        <f>'Planilha Deson + M Cálculo'!I284/'Planilha Deson + M Cálculo'!I379*100</f>
        <v>1.4630951726168573</v>
      </c>
      <c r="H402" s="81"/>
      <c r="I402"/>
      <c r="J402"/>
    </row>
    <row r="403" spans="1:10">
      <c r="A403"/>
      <c r="B403"/>
      <c r="C403"/>
      <c r="D403" s="16" t="s">
        <v>709</v>
      </c>
      <c r="E403" s="15"/>
      <c r="F403" s="17">
        <f>'Planilha Deson + M Cálculo'!I301</f>
        <v>17921.46</v>
      </c>
      <c r="G403" s="141">
        <f>'Planilha Deson + M Cálculo'!I301/'Planilha Deson + M Cálculo'!I379*100</f>
        <v>0.16216123276522834</v>
      </c>
      <c r="H403" s="81"/>
      <c r="I403"/>
      <c r="J403"/>
    </row>
    <row r="404" spans="1:10">
      <c r="A404"/>
      <c r="B404"/>
      <c r="C404"/>
      <c r="D404" s="16" t="s">
        <v>727</v>
      </c>
      <c r="E404" s="15"/>
      <c r="F404" s="17">
        <f>'Planilha Deson + M Cálculo'!I309</f>
        <v>93942.05</v>
      </c>
      <c r="G404" s="141">
        <f>'Planilha Deson + M Cálculo'!I309/'Planilha Deson + M Cálculo'!I379*100</f>
        <v>0.85002888361175488</v>
      </c>
      <c r="H404" s="81"/>
      <c r="I404"/>
      <c r="J404"/>
    </row>
    <row r="405" spans="1:10">
      <c r="A405"/>
      <c r="B405"/>
      <c r="C405"/>
      <c r="D405" s="16" t="s">
        <v>744</v>
      </c>
      <c r="E405" s="15"/>
      <c r="F405" s="17">
        <f>'Planilha Deson + M Cálculo'!I316</f>
        <v>534406.92999999993</v>
      </c>
      <c r="G405" s="141">
        <f>'Planilha Deson + M Cálculo'!I316/'Planilha Deson + M Cálculo'!I379*100</f>
        <v>4.8355483630843183</v>
      </c>
      <c r="H405" s="81"/>
      <c r="I405"/>
      <c r="J405"/>
    </row>
    <row r="406" spans="1:10">
      <c r="A406"/>
      <c r="B406"/>
      <c r="C406"/>
      <c r="D406" s="16" t="s">
        <v>787</v>
      </c>
      <c r="E406" s="15"/>
      <c r="F406" s="17">
        <f>'Planilha Deson + M Cálculo'!I333</f>
        <v>1077537.1199999999</v>
      </c>
      <c r="G406" s="141">
        <f>'Planilha Deson + M Cálculo'!I333/'Planilha Deson + M Cálculo'!I379*100</f>
        <v>9.7500286098059963</v>
      </c>
      <c r="H406" s="81"/>
      <c r="I406"/>
      <c r="J406"/>
    </row>
    <row r="407" spans="1:10">
      <c r="A407"/>
      <c r="B407"/>
      <c r="C407"/>
      <c r="D407" s="16" t="s">
        <v>804</v>
      </c>
      <c r="E407" s="15"/>
      <c r="F407" s="17">
        <f>'Planilha Deson + M Cálculo'!I341</f>
        <v>336626.3</v>
      </c>
      <c r="G407" s="141">
        <f>'Planilha Deson + M Cálculo'!I341/'Planilha Deson + M Cálculo'!I379*100</f>
        <v>3.0459424505144996</v>
      </c>
      <c r="H407" s="81"/>
      <c r="I407"/>
      <c r="J407"/>
    </row>
    <row r="408" spans="1:10">
      <c r="A408"/>
      <c r="B408"/>
      <c r="C408"/>
      <c r="D408" s="16" t="s">
        <v>847</v>
      </c>
      <c r="E408" s="15"/>
      <c r="F408" s="17">
        <f>'Planilha Deson + M Cálculo'!I360</f>
        <v>65089.890000000014</v>
      </c>
      <c r="G408" s="141">
        <f>'Planilha Deson + M Cálculo'!I360/'Planilha Deson + M Cálculo'!I379*100</f>
        <v>0.5889618816186355</v>
      </c>
      <c r="H408" s="81"/>
      <c r="I408"/>
      <c r="J408"/>
    </row>
    <row r="409" spans="1:10">
      <c r="A409"/>
      <c r="B409"/>
      <c r="C409"/>
      <c r="D409" s="16" t="s">
        <v>884</v>
      </c>
      <c r="E409" s="15"/>
      <c r="F409" s="17">
        <f>'Planilha Deson + M Cálculo'!I374</f>
        <v>45955.479999999996</v>
      </c>
      <c r="G409" s="141">
        <f>'Planilha Deson + M Cálculo'!I374/'Planilha Deson + M Cálculo'!I379*100</f>
        <v>0.41582534509564484</v>
      </c>
      <c r="H409" s="81"/>
      <c r="I409"/>
      <c r="J409"/>
    </row>
    <row r="410" spans="1:10">
      <c r="A410"/>
      <c r="B410"/>
      <c r="C410"/>
      <c r="D410" s="16" t="s">
        <v>892</v>
      </c>
      <c r="E410" s="15"/>
      <c r="F410" s="17">
        <f>'Planilha Deson + M Cálculo'!I378</f>
        <v>73251.58</v>
      </c>
      <c r="G410" s="141">
        <f>'Planilha Deson + M Cálculo'!I378/'Planilha Deson + M Cálculo'!I379*100</f>
        <v>0.66281243351829289</v>
      </c>
      <c r="H410" s="81"/>
      <c r="I410"/>
      <c r="J410"/>
    </row>
    <row r="411" spans="1:10">
      <c r="A411"/>
      <c r="B411"/>
      <c r="C411"/>
      <c r="D411" s="232" t="s">
        <v>1066</v>
      </c>
      <c r="E411" s="232"/>
      <c r="F411" s="35">
        <f>'Planilha Deson + M Cálculo'!I379</f>
        <v>11051630.340000002</v>
      </c>
      <c r="G411" s="142"/>
      <c r="H411"/>
      <c r="I411"/>
      <c r="J411"/>
    </row>
    <row r="412" spans="1:10">
      <c r="A412"/>
      <c r="B412"/>
      <c r="C412"/>
      <c r="D412" s="3"/>
      <c r="G412" s="142"/>
      <c r="H412"/>
      <c r="I412"/>
      <c r="J412"/>
    </row>
  </sheetData>
  <mergeCells count="33">
    <mergeCell ref="A273:H273"/>
    <mergeCell ref="A45:H45"/>
    <mergeCell ref="A32:H32"/>
    <mergeCell ref="A37:H37"/>
    <mergeCell ref="A40:H40"/>
    <mergeCell ref="D411:E411"/>
    <mergeCell ref="A131:H131"/>
    <mergeCell ref="A153:H153"/>
    <mergeCell ref="A166:H166"/>
    <mergeCell ref="A231:H231"/>
    <mergeCell ref="A234:H234"/>
    <mergeCell ref="A242:H242"/>
    <mergeCell ref="A252:H252"/>
    <mergeCell ref="A260:H260"/>
    <mergeCell ref="A270:H270"/>
    <mergeCell ref="A278:H278"/>
    <mergeCell ref="A379:H379"/>
    <mergeCell ref="A28:H28"/>
    <mergeCell ref="D381:G381"/>
    <mergeCell ref="E2:F2"/>
    <mergeCell ref="C1:C2"/>
    <mergeCell ref="A374:H374"/>
    <mergeCell ref="A378:H378"/>
    <mergeCell ref="A341:H341"/>
    <mergeCell ref="A360:H360"/>
    <mergeCell ref="A63:H63"/>
    <mergeCell ref="A83:H83"/>
    <mergeCell ref="A284:H284"/>
    <mergeCell ref="A301:H301"/>
    <mergeCell ref="A309:H309"/>
    <mergeCell ref="A333:H333"/>
    <mergeCell ref="A316:H316"/>
    <mergeCell ref="A15:H15"/>
  </mergeCells>
  <phoneticPr fontId="2" type="noConversion"/>
  <pageMargins left="0.59055118110236227" right="0.39370078740157483" top="0.59055118110236227" bottom="0.59055118110236227" header="0.39370078740157483" footer="0.59055118110236227"/>
  <pageSetup paperSize="9" scale="77" orientation="landscape" horizontalDpi="360" verticalDpi="360" r:id="rId1"/>
  <rowBreaks count="3" manualBreakCount="3">
    <brk id="295" max="9" man="1"/>
    <brk id="309" max="16383" man="1"/>
    <brk id="37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12"/>
  <sheetViews>
    <sheetView showGridLines="0" view="pageBreakPreview" zoomScale="120" zoomScaleNormal="110" zoomScaleSheetLayoutView="120" workbookViewId="0">
      <selection activeCell="H376" sqref="H376:H377"/>
    </sheetView>
  </sheetViews>
  <sheetFormatPr defaultRowHeight="15"/>
  <cols>
    <col min="1" max="1" width="4.7109375" style="2" customWidth="1"/>
    <col min="2" max="2" width="7.42578125" style="2" customWidth="1"/>
    <col min="3" max="3" width="10.85546875" style="5" customWidth="1"/>
    <col min="4" max="4" width="60.7109375" style="2" customWidth="1"/>
    <col min="5" max="5" width="6.140625" style="5" customWidth="1"/>
    <col min="6" max="6" width="11.5703125" style="5" customWidth="1"/>
    <col min="7" max="7" width="7.7109375" style="133" customWidth="1"/>
    <col min="8" max="8" width="7.7109375" style="2" customWidth="1"/>
    <col min="9" max="9" width="12.5703125" style="2" bestFit="1" customWidth="1"/>
    <col min="10" max="10" width="29.7109375" style="1" customWidth="1"/>
    <col min="11" max="11" width="0" style="71" hidden="1" customWidth="1"/>
    <col min="12" max="12" width="0" style="70" hidden="1" customWidth="1"/>
    <col min="13" max="13" width="11.5703125" bestFit="1" customWidth="1"/>
  </cols>
  <sheetData>
    <row r="1" spans="1:14">
      <c r="C1" s="228" t="s">
        <v>1165</v>
      </c>
      <c r="D1" s="75" t="s">
        <v>1255</v>
      </c>
      <c r="E1" s="4"/>
    </row>
    <row r="2" spans="1:14">
      <c r="C2" s="229"/>
      <c r="D2" s="76" t="s">
        <v>1256</v>
      </c>
      <c r="E2" s="227" t="s">
        <v>995</v>
      </c>
      <c r="F2" s="227"/>
    </row>
    <row r="3" spans="1:14" ht="15.75" thickBot="1">
      <c r="C3" s="77" t="s">
        <v>1166</v>
      </c>
      <c r="D3" s="29" t="str">
        <f>'BDI DESON'!B9</f>
        <v>Avenida Henrique Terra Lote 09 Quadra 16 -Novo Portinho</v>
      </c>
      <c r="E3" s="78" t="s">
        <v>993</v>
      </c>
      <c r="F3" s="215">
        <v>45474</v>
      </c>
    </row>
    <row r="4" spans="1:14" ht="15.75" thickBot="1">
      <c r="C4" s="77" t="s">
        <v>1167</v>
      </c>
      <c r="D4" s="29" t="s">
        <v>1145</v>
      </c>
      <c r="E4" s="78" t="s">
        <v>994</v>
      </c>
      <c r="F4" s="215">
        <v>45474</v>
      </c>
      <c r="H4" s="82" t="s">
        <v>1171</v>
      </c>
      <c r="I4" s="216">
        <v>0.22370000000000001</v>
      </c>
    </row>
    <row r="5" spans="1:14">
      <c r="D5" s="74" t="s">
        <v>1498</v>
      </c>
    </row>
    <row r="6" spans="1:14" ht="22.5">
      <c r="A6" s="18" t="s">
        <v>0</v>
      </c>
      <c r="B6" s="18" t="s">
        <v>1089</v>
      </c>
      <c r="C6" s="18" t="s">
        <v>1</v>
      </c>
      <c r="D6" s="18" t="s">
        <v>2</v>
      </c>
      <c r="E6" s="18" t="s">
        <v>3</v>
      </c>
      <c r="F6" s="18" t="s">
        <v>1075</v>
      </c>
      <c r="G6" s="18" t="s">
        <v>1169</v>
      </c>
      <c r="H6" s="18" t="s">
        <v>1170</v>
      </c>
      <c r="I6" s="18" t="s">
        <v>996</v>
      </c>
      <c r="J6" s="18" t="s">
        <v>997</v>
      </c>
      <c r="K6" s="79" t="s">
        <v>1163</v>
      </c>
    </row>
    <row r="7" spans="1:14">
      <c r="A7" s="19"/>
      <c r="B7" s="22"/>
      <c r="C7" s="66"/>
      <c r="D7" s="20" t="s">
        <v>4</v>
      </c>
      <c r="E7" s="21"/>
      <c r="F7" s="21"/>
      <c r="G7" s="138"/>
      <c r="H7" s="22"/>
      <c r="I7" s="22"/>
      <c r="J7" s="23"/>
    </row>
    <row r="8" spans="1:14">
      <c r="A8" s="8" t="s">
        <v>5</v>
      </c>
      <c r="B8" s="8" t="s">
        <v>993</v>
      </c>
      <c r="C8" s="8" t="s">
        <v>1292</v>
      </c>
      <c r="D8" s="9" t="s">
        <v>7</v>
      </c>
      <c r="E8" s="8" t="s">
        <v>8</v>
      </c>
      <c r="F8" s="10">
        <v>24</v>
      </c>
      <c r="G8" s="32">
        <v>11232.32</v>
      </c>
      <c r="H8" s="11">
        <f>G8*1.2237</f>
        <v>13744.989984</v>
      </c>
      <c r="I8" s="11">
        <f>TRUNC((F8*H8),2)</f>
        <v>329879.75</v>
      </c>
      <c r="J8" s="24" t="s">
        <v>1176</v>
      </c>
      <c r="K8" s="71">
        <f t="shared" ref="K8:K14" si="0">I8/$I$379</f>
        <v>2.9643014631921899E-2</v>
      </c>
    </row>
    <row r="9" spans="1:14">
      <c r="A9" s="8" t="s">
        <v>9</v>
      </c>
      <c r="B9" s="8" t="s">
        <v>993</v>
      </c>
      <c r="C9" s="8" t="s">
        <v>1293</v>
      </c>
      <c r="D9" s="9" t="s">
        <v>11</v>
      </c>
      <c r="E9" s="8" t="s">
        <v>8</v>
      </c>
      <c r="F9" s="10">
        <v>24</v>
      </c>
      <c r="G9" s="32">
        <v>3743.52</v>
      </c>
      <c r="H9" s="11">
        <f t="shared" ref="H9:H14" si="1">G9*1.2237</f>
        <v>4580.9454240000005</v>
      </c>
      <c r="I9" s="11">
        <f t="shared" ref="I9:I14" si="2">TRUNC((F9*H9),2)</f>
        <v>109942.69</v>
      </c>
      <c r="J9" s="24" t="s">
        <v>1176</v>
      </c>
      <c r="K9" s="71">
        <f t="shared" si="0"/>
        <v>9.8794568879807063E-3</v>
      </c>
    </row>
    <row r="10" spans="1:14">
      <c r="A10" s="8" t="s">
        <v>12</v>
      </c>
      <c r="B10" s="8" t="s">
        <v>993</v>
      </c>
      <c r="C10" s="8" t="s">
        <v>1294</v>
      </c>
      <c r="D10" s="9" t="s">
        <v>14</v>
      </c>
      <c r="E10" s="8" t="s">
        <v>8</v>
      </c>
      <c r="F10" s="10">
        <v>24</v>
      </c>
      <c r="G10" s="32">
        <v>3743.52</v>
      </c>
      <c r="H10" s="11">
        <f t="shared" si="1"/>
        <v>4580.9454240000005</v>
      </c>
      <c r="I10" s="11">
        <f t="shared" si="2"/>
        <v>109942.69</v>
      </c>
      <c r="J10" s="24" t="s">
        <v>1176</v>
      </c>
      <c r="K10" s="71">
        <f t="shared" si="0"/>
        <v>9.8794568879807063E-3</v>
      </c>
    </row>
    <row r="11" spans="1:14">
      <c r="A11" s="8" t="s">
        <v>15</v>
      </c>
      <c r="B11" s="8" t="s">
        <v>993</v>
      </c>
      <c r="C11" s="8" t="s">
        <v>1295</v>
      </c>
      <c r="D11" s="9" t="s">
        <v>17</v>
      </c>
      <c r="E11" s="8" t="s">
        <v>8</v>
      </c>
      <c r="F11" s="10">
        <v>24</v>
      </c>
      <c r="G11" s="32">
        <v>4502.08</v>
      </c>
      <c r="H11" s="11">
        <f t="shared" si="1"/>
        <v>5509.1952959999999</v>
      </c>
      <c r="I11" s="11">
        <f t="shared" si="2"/>
        <v>132220.68</v>
      </c>
      <c r="J11" s="24" t="s">
        <v>1176</v>
      </c>
      <c r="K11" s="71">
        <f t="shared" si="0"/>
        <v>1.1881358440106321E-2</v>
      </c>
    </row>
    <row r="12" spans="1:14">
      <c r="A12" s="8" t="s">
        <v>18</v>
      </c>
      <c r="B12" s="8" t="s">
        <v>993</v>
      </c>
      <c r="C12" s="8" t="s">
        <v>1296</v>
      </c>
      <c r="D12" s="9" t="s">
        <v>20</v>
      </c>
      <c r="E12" s="8" t="s">
        <v>8</v>
      </c>
      <c r="F12" s="10">
        <v>24</v>
      </c>
      <c r="G12" s="32">
        <v>8180.48</v>
      </c>
      <c r="H12" s="11">
        <f t="shared" si="1"/>
        <v>10010.453375999999</v>
      </c>
      <c r="I12" s="11">
        <f t="shared" si="2"/>
        <v>240250.88</v>
      </c>
      <c r="J12" s="24" t="s">
        <v>1176</v>
      </c>
      <c r="K12" s="71">
        <f t="shared" si="0"/>
        <v>2.1588958859014875E-2</v>
      </c>
    </row>
    <row r="13" spans="1:14">
      <c r="A13" s="8" t="s">
        <v>21</v>
      </c>
      <c r="B13" s="8" t="s">
        <v>993</v>
      </c>
      <c r="C13" s="8" t="s">
        <v>1297</v>
      </c>
      <c r="D13" s="9" t="s">
        <v>23</v>
      </c>
      <c r="E13" s="8" t="s">
        <v>8</v>
      </c>
      <c r="F13" s="10">
        <v>24</v>
      </c>
      <c r="G13" s="32">
        <v>21211.52</v>
      </c>
      <c r="H13" s="11">
        <f t="shared" si="1"/>
        <v>25956.537024000001</v>
      </c>
      <c r="I13" s="11">
        <f t="shared" si="2"/>
        <v>622956.88</v>
      </c>
      <c r="J13" s="24" t="s">
        <v>1176</v>
      </c>
      <c r="K13" s="71">
        <f t="shared" si="0"/>
        <v>5.5978943566243194E-2</v>
      </c>
    </row>
    <row r="14" spans="1:14" ht="33.75">
      <c r="A14" s="8" t="s">
        <v>24</v>
      </c>
      <c r="B14" s="8" t="s">
        <v>993</v>
      </c>
      <c r="C14" s="8" t="s">
        <v>1298</v>
      </c>
      <c r="D14" s="9" t="s">
        <v>896</v>
      </c>
      <c r="E14" s="8" t="s">
        <v>26</v>
      </c>
      <c r="F14" s="87">
        <v>1500</v>
      </c>
      <c r="G14" s="32">
        <v>34.200000000000003</v>
      </c>
      <c r="H14" s="11">
        <f t="shared" si="1"/>
        <v>41.850540000000002</v>
      </c>
      <c r="I14" s="32">
        <f t="shared" si="2"/>
        <v>62775.81</v>
      </c>
      <c r="J14" s="30" t="s">
        <v>998</v>
      </c>
      <c r="K14" s="71">
        <f t="shared" si="0"/>
        <v>5.6410381490853831E-3</v>
      </c>
    </row>
    <row r="15" spans="1:14">
      <c r="A15" s="223" t="s">
        <v>27</v>
      </c>
      <c r="B15" s="224"/>
      <c r="C15" s="224"/>
      <c r="D15" s="224"/>
      <c r="E15" s="224"/>
      <c r="F15" s="224"/>
      <c r="G15" s="224"/>
      <c r="H15" s="225"/>
      <c r="I15" s="25">
        <f>(+I8+I9+I10+I11+I12+I13+I14)</f>
        <v>1607969.3800000001</v>
      </c>
      <c r="J15" s="217"/>
      <c r="K15" s="70"/>
      <c r="L15" s="70">
        <f>I15/$I$379</f>
        <v>0.14449222742233309</v>
      </c>
      <c r="M15" s="83"/>
      <c r="N15" s="84"/>
    </row>
    <row r="16" spans="1:14">
      <c r="A16" s="26"/>
      <c r="B16" s="28"/>
      <c r="C16" s="66"/>
      <c r="D16" s="20" t="s">
        <v>28</v>
      </c>
      <c r="E16" s="27"/>
      <c r="F16" s="27"/>
      <c r="G16" s="139"/>
      <c r="H16" s="28"/>
      <c r="I16" s="28"/>
      <c r="J16" s="23"/>
    </row>
    <row r="17" spans="1:12" ht="67.5">
      <c r="A17" s="8" t="s">
        <v>29</v>
      </c>
      <c r="B17" s="8" t="s">
        <v>993</v>
      </c>
      <c r="C17" s="8" t="s">
        <v>1299</v>
      </c>
      <c r="D17" s="9" t="s">
        <v>31</v>
      </c>
      <c r="E17" s="8" t="s">
        <v>1076</v>
      </c>
      <c r="F17" s="10">
        <v>24</v>
      </c>
      <c r="G17" s="32">
        <v>1190</v>
      </c>
      <c r="H17" s="11">
        <f t="shared" ref="H17:H27" si="3">G17*1.2237</f>
        <v>1456.203</v>
      </c>
      <c r="I17" s="11">
        <f>TRUNC((F17*H17),2)</f>
        <v>34948.870000000003</v>
      </c>
      <c r="J17" s="24" t="s">
        <v>1175</v>
      </c>
      <c r="K17" s="71">
        <f t="shared" ref="K17:K27" si="4">I17/$I$379</f>
        <v>3.1405076085426172E-3</v>
      </c>
    </row>
    <row r="18" spans="1:12" ht="21.6" customHeight="1">
      <c r="A18" s="8" t="s">
        <v>32</v>
      </c>
      <c r="B18" s="8" t="s">
        <v>993</v>
      </c>
      <c r="C18" s="8" t="s">
        <v>1300</v>
      </c>
      <c r="D18" s="9" t="s">
        <v>34</v>
      </c>
      <c r="E18" s="8" t="s">
        <v>35</v>
      </c>
      <c r="F18" s="10">
        <v>3391.3</v>
      </c>
      <c r="G18" s="32">
        <v>3.91</v>
      </c>
      <c r="H18" s="11">
        <f t="shared" si="3"/>
        <v>4.7846669999999998</v>
      </c>
      <c r="I18" s="11">
        <f t="shared" ref="I18:I27" si="5">TRUNC((F18*H18),2)</f>
        <v>16226.24</v>
      </c>
      <c r="J18" s="24" t="s">
        <v>999</v>
      </c>
      <c r="K18" s="71">
        <f t="shared" si="4"/>
        <v>1.4580909247720612E-3</v>
      </c>
    </row>
    <row r="19" spans="1:12" ht="23.45" customHeight="1">
      <c r="A19" s="8" t="s">
        <v>36</v>
      </c>
      <c r="B19" s="8" t="s">
        <v>993</v>
      </c>
      <c r="C19" s="8" t="s">
        <v>1301</v>
      </c>
      <c r="D19" s="9" t="s">
        <v>38</v>
      </c>
      <c r="E19" s="8" t="s">
        <v>35</v>
      </c>
      <c r="F19" s="10">
        <v>12</v>
      </c>
      <c r="G19" s="32">
        <v>282</v>
      </c>
      <c r="H19" s="11">
        <f t="shared" si="3"/>
        <v>345.08339999999998</v>
      </c>
      <c r="I19" s="11">
        <f t="shared" si="5"/>
        <v>4141</v>
      </c>
      <c r="J19" s="24" t="s">
        <v>1000</v>
      </c>
      <c r="K19" s="71">
        <f t="shared" si="4"/>
        <v>3.7211051478846027E-4</v>
      </c>
    </row>
    <row r="20" spans="1:12" ht="63.6" customHeight="1">
      <c r="A20" s="8" t="s">
        <v>39</v>
      </c>
      <c r="B20" s="8" t="s">
        <v>993</v>
      </c>
      <c r="C20" s="8" t="s">
        <v>1302</v>
      </c>
      <c r="D20" s="29" t="s">
        <v>1173</v>
      </c>
      <c r="E20" s="8" t="s">
        <v>1076</v>
      </c>
      <c r="F20" s="10">
        <v>24</v>
      </c>
      <c r="G20" s="32">
        <v>1751</v>
      </c>
      <c r="H20" s="11">
        <f t="shared" si="3"/>
        <v>2142.6986999999999</v>
      </c>
      <c r="I20" s="11">
        <f t="shared" si="5"/>
        <v>51424.76</v>
      </c>
      <c r="J20" s="24" t="s">
        <v>1174</v>
      </c>
      <c r="K20" s="71">
        <f t="shared" si="4"/>
        <v>4.6210320976752045E-3</v>
      </c>
    </row>
    <row r="21" spans="1:12" ht="51.6" customHeight="1">
      <c r="A21" s="8" t="s">
        <v>40</v>
      </c>
      <c r="B21" s="8" t="s">
        <v>993</v>
      </c>
      <c r="C21" s="8" t="s">
        <v>1303</v>
      </c>
      <c r="D21" s="9" t="s">
        <v>42</v>
      </c>
      <c r="E21" s="8" t="s">
        <v>1077</v>
      </c>
      <c r="F21" s="10">
        <v>48</v>
      </c>
      <c r="G21" s="32">
        <v>1250</v>
      </c>
      <c r="H21" s="11">
        <f t="shared" si="3"/>
        <v>1529.625</v>
      </c>
      <c r="I21" s="11">
        <f t="shared" si="5"/>
        <v>73422</v>
      </c>
      <c r="J21" s="24" t="s">
        <v>1177</v>
      </c>
      <c r="K21" s="71">
        <f t="shared" si="4"/>
        <v>6.5977054375267645E-3</v>
      </c>
    </row>
    <row r="22" spans="1:12">
      <c r="A22" s="8" t="s">
        <v>43</v>
      </c>
      <c r="B22" s="8" t="s">
        <v>993</v>
      </c>
      <c r="C22" s="8" t="s">
        <v>1304</v>
      </c>
      <c r="D22" s="9" t="s">
        <v>45</v>
      </c>
      <c r="E22" s="8" t="s">
        <v>46</v>
      </c>
      <c r="F22" s="10">
        <v>2</v>
      </c>
      <c r="G22" s="32">
        <v>98.94</v>
      </c>
      <c r="H22" s="11">
        <f t="shared" si="3"/>
        <v>121.072878</v>
      </c>
      <c r="I22" s="11">
        <f t="shared" si="5"/>
        <v>242.14</v>
      </c>
      <c r="J22" s="24" t="s">
        <v>47</v>
      </c>
      <c r="K22" s="71">
        <f t="shared" si="4"/>
        <v>2.1758715298449111E-5</v>
      </c>
    </row>
    <row r="23" spans="1:12" ht="41.45" customHeight="1">
      <c r="A23" s="8" t="s">
        <v>48</v>
      </c>
      <c r="B23" s="8" t="s">
        <v>993</v>
      </c>
      <c r="C23" s="8" t="s">
        <v>1305</v>
      </c>
      <c r="D23" s="9" t="s">
        <v>50</v>
      </c>
      <c r="E23" s="8" t="s">
        <v>35</v>
      </c>
      <c r="F23" s="10">
        <v>216</v>
      </c>
      <c r="G23" s="32">
        <v>39.14</v>
      </c>
      <c r="H23" s="11">
        <f t="shared" si="3"/>
        <v>47.895617999999999</v>
      </c>
      <c r="I23" s="11">
        <f t="shared" si="5"/>
        <v>10345.450000000001</v>
      </c>
      <c r="J23" s="24" t="s">
        <v>1001</v>
      </c>
      <c r="K23" s="71">
        <f t="shared" si="4"/>
        <v>9.2964277353737668E-4</v>
      </c>
    </row>
    <row r="24" spans="1:12" ht="22.5">
      <c r="A24" s="8" t="s">
        <v>51</v>
      </c>
      <c r="B24" s="8" t="s">
        <v>993</v>
      </c>
      <c r="C24" s="8" t="s">
        <v>1306</v>
      </c>
      <c r="D24" s="9" t="s">
        <v>53</v>
      </c>
      <c r="E24" s="8" t="s">
        <v>1078</v>
      </c>
      <c r="F24" s="10">
        <v>4</v>
      </c>
      <c r="G24" s="32">
        <v>37.01</v>
      </c>
      <c r="H24" s="11">
        <f t="shared" si="3"/>
        <v>45.289136999999997</v>
      </c>
      <c r="I24" s="11">
        <f t="shared" si="5"/>
        <v>181.15</v>
      </c>
      <c r="J24" s="24" t="s">
        <v>1257</v>
      </c>
      <c r="K24" s="71">
        <f t="shared" si="4"/>
        <v>1.6278150145841482E-5</v>
      </c>
    </row>
    <row r="25" spans="1:12" ht="33.75">
      <c r="A25" s="8" t="s">
        <v>54</v>
      </c>
      <c r="B25" s="8" t="s">
        <v>993</v>
      </c>
      <c r="C25" s="8" t="s">
        <v>1307</v>
      </c>
      <c r="D25" s="9" t="s">
        <v>56</v>
      </c>
      <c r="E25" s="8" t="s">
        <v>35</v>
      </c>
      <c r="F25" s="10">
        <v>3391.3</v>
      </c>
      <c r="G25" s="32">
        <v>1.66</v>
      </c>
      <c r="H25" s="11">
        <f t="shared" si="3"/>
        <v>2.031342</v>
      </c>
      <c r="I25" s="11">
        <f t="shared" si="5"/>
        <v>6888.89</v>
      </c>
      <c r="J25" s="24" t="s">
        <v>976</v>
      </c>
      <c r="K25" s="71">
        <f t="shared" si="4"/>
        <v>6.1903607926130791E-4</v>
      </c>
    </row>
    <row r="26" spans="1:12" ht="22.5">
      <c r="A26" s="8" t="s">
        <v>57</v>
      </c>
      <c r="B26" s="8" t="s">
        <v>993</v>
      </c>
      <c r="C26" s="8" t="s">
        <v>1308</v>
      </c>
      <c r="D26" s="9" t="s">
        <v>59</v>
      </c>
      <c r="E26" s="8" t="s">
        <v>46</v>
      </c>
      <c r="F26" s="10">
        <v>35</v>
      </c>
      <c r="G26" s="32">
        <v>260.7</v>
      </c>
      <c r="H26" s="11">
        <f t="shared" si="3"/>
        <v>319.01858999999996</v>
      </c>
      <c r="I26" s="11">
        <f t="shared" si="5"/>
        <v>11165.65</v>
      </c>
      <c r="J26" s="24" t="s">
        <v>60</v>
      </c>
      <c r="K26" s="71">
        <f t="shared" si="4"/>
        <v>1.0033459960028426E-3</v>
      </c>
    </row>
    <row r="27" spans="1:12" ht="45">
      <c r="A27" s="8" t="s">
        <v>61</v>
      </c>
      <c r="B27" s="8" t="s">
        <v>993</v>
      </c>
      <c r="C27" s="86" t="s">
        <v>1309</v>
      </c>
      <c r="D27" s="29" t="s">
        <v>1225</v>
      </c>
      <c r="E27" s="8" t="s">
        <v>35</v>
      </c>
      <c r="F27" s="10">
        <v>48.5</v>
      </c>
      <c r="G27" s="32">
        <v>542.73</v>
      </c>
      <c r="H27" s="11">
        <f t="shared" si="3"/>
        <v>664.13870100000008</v>
      </c>
      <c r="I27" s="11">
        <f t="shared" si="5"/>
        <v>32210.720000000001</v>
      </c>
      <c r="J27" s="24" t="s">
        <v>1226</v>
      </c>
      <c r="K27" s="71">
        <f t="shared" si="4"/>
        <v>2.8944572810690543E-3</v>
      </c>
    </row>
    <row r="28" spans="1:12">
      <c r="A28" s="223" t="s">
        <v>63</v>
      </c>
      <c r="B28" s="224"/>
      <c r="C28" s="224"/>
      <c r="D28" s="224"/>
      <c r="E28" s="224"/>
      <c r="F28" s="224"/>
      <c r="G28" s="224"/>
      <c r="H28" s="225"/>
      <c r="I28" s="25">
        <f>(+I17+I18+I19+I20+I21+I22+I23+I24+I25+I26+I27)</f>
        <v>241196.87000000002</v>
      </c>
      <c r="J28" s="143"/>
      <c r="L28" s="70">
        <f>I28/$I$379</f>
        <v>2.1673965578619982E-2</v>
      </c>
    </row>
    <row r="29" spans="1:12">
      <c r="A29" s="26"/>
      <c r="B29" s="28"/>
      <c r="C29" s="66"/>
      <c r="D29" s="20" t="s">
        <v>64</v>
      </c>
      <c r="E29" s="27"/>
      <c r="F29" s="27"/>
      <c r="G29" s="139"/>
      <c r="H29" s="28"/>
      <c r="I29" s="28"/>
      <c r="J29" s="23"/>
    </row>
    <row r="30" spans="1:12" ht="33.75">
      <c r="A30" s="8" t="s">
        <v>62</v>
      </c>
      <c r="B30" s="8" t="s">
        <v>993</v>
      </c>
      <c r="C30" s="8" t="s">
        <v>1310</v>
      </c>
      <c r="D30" s="9" t="s">
        <v>67</v>
      </c>
      <c r="E30" s="8" t="s">
        <v>46</v>
      </c>
      <c r="F30" s="10">
        <v>1</v>
      </c>
      <c r="G30" s="32">
        <v>4752.53</v>
      </c>
      <c r="H30" s="11">
        <f t="shared" ref="H30:H31" si="6">G30*1.2237</f>
        <v>5815.6709609999998</v>
      </c>
      <c r="I30" s="11">
        <f>TRUNC((F30*H30),2)</f>
        <v>5815.67</v>
      </c>
      <c r="J30" s="24" t="s">
        <v>1002</v>
      </c>
      <c r="K30" s="71">
        <f>I30/$I$379</f>
        <v>5.2259646402796542E-4</v>
      </c>
    </row>
    <row r="31" spans="1:12" ht="33.75">
      <c r="A31" s="8" t="s">
        <v>65</v>
      </c>
      <c r="B31" s="8" t="s">
        <v>993</v>
      </c>
      <c r="C31" s="8" t="s">
        <v>1311</v>
      </c>
      <c r="D31" s="9" t="s">
        <v>70</v>
      </c>
      <c r="E31" s="8" t="s">
        <v>46</v>
      </c>
      <c r="F31" s="10">
        <v>1</v>
      </c>
      <c r="G31" s="32">
        <v>2384.36</v>
      </c>
      <c r="H31" s="11">
        <f t="shared" si="6"/>
        <v>2917.7413320000001</v>
      </c>
      <c r="I31" s="11">
        <f>TRUNC((F31*H31),2)</f>
        <v>2917.74</v>
      </c>
      <c r="J31" s="24" t="s">
        <v>1003</v>
      </c>
      <c r="K31" s="71">
        <f>I31/$I$379</f>
        <v>2.6218829592341994E-4</v>
      </c>
    </row>
    <row r="32" spans="1:12">
      <c r="A32" s="223" t="s">
        <v>71</v>
      </c>
      <c r="B32" s="224"/>
      <c r="C32" s="224"/>
      <c r="D32" s="224"/>
      <c r="E32" s="224"/>
      <c r="F32" s="224"/>
      <c r="G32" s="224"/>
      <c r="H32" s="225"/>
      <c r="I32" s="25">
        <f>(+I30+I31)</f>
        <v>8733.41</v>
      </c>
      <c r="J32" s="143"/>
      <c r="L32" s="70">
        <f>I32/$I$379</f>
        <v>7.8478475995138542E-4</v>
      </c>
    </row>
    <row r="33" spans="1:12">
      <c r="A33" s="26"/>
      <c r="B33" s="28"/>
      <c r="C33" s="66"/>
      <c r="D33" s="20" t="s">
        <v>72</v>
      </c>
      <c r="E33" s="27"/>
      <c r="F33" s="27"/>
      <c r="G33" s="139"/>
      <c r="H33" s="28"/>
      <c r="I33" s="28"/>
      <c r="J33" s="23"/>
    </row>
    <row r="34" spans="1:12" ht="56.25">
      <c r="A34" s="8" t="s">
        <v>68</v>
      </c>
      <c r="B34" s="8" t="s">
        <v>993</v>
      </c>
      <c r="C34" s="8" t="s">
        <v>1496</v>
      </c>
      <c r="D34" s="9" t="s">
        <v>75</v>
      </c>
      <c r="E34" s="8" t="s">
        <v>1079</v>
      </c>
      <c r="F34" s="10">
        <v>1440</v>
      </c>
      <c r="G34" s="32">
        <v>34.340000000000003</v>
      </c>
      <c r="H34" s="11">
        <f t="shared" ref="H34:H36" si="7">G34*1.2237</f>
        <v>42.021858000000002</v>
      </c>
      <c r="I34" s="11">
        <f>TRUNC((F34*H34),2)</f>
        <v>60511.47</v>
      </c>
      <c r="J34" s="24" t="s">
        <v>973</v>
      </c>
      <c r="K34" s="71">
        <f>I34/$I$379</f>
        <v>5.4375644173645186E-3</v>
      </c>
    </row>
    <row r="35" spans="1:12" ht="22.5">
      <c r="A35" s="8" t="s">
        <v>73</v>
      </c>
      <c r="B35" s="8" t="s">
        <v>993</v>
      </c>
      <c r="C35" s="8" t="s">
        <v>1312</v>
      </c>
      <c r="D35" s="9" t="s">
        <v>78</v>
      </c>
      <c r="E35" s="8" t="s">
        <v>35</v>
      </c>
      <c r="F35" s="10">
        <v>864</v>
      </c>
      <c r="G35" s="32">
        <v>8.31</v>
      </c>
      <c r="H35" s="11">
        <f t="shared" si="7"/>
        <v>10.168947000000001</v>
      </c>
      <c r="I35" s="11">
        <f t="shared" ref="I35:I36" si="8">TRUNC((F35*H35),2)</f>
        <v>8785.9699999999993</v>
      </c>
      <c r="J35" s="24" t="s">
        <v>974</v>
      </c>
      <c r="K35" s="71">
        <f>I35/$I$379</f>
        <v>7.8950780478530985E-4</v>
      </c>
    </row>
    <row r="36" spans="1:12" ht="33.75">
      <c r="A36" s="8" t="s">
        <v>76</v>
      </c>
      <c r="B36" s="8" t="s">
        <v>993</v>
      </c>
      <c r="C36" s="8" t="s">
        <v>1313</v>
      </c>
      <c r="D36" s="9" t="s">
        <v>81</v>
      </c>
      <c r="E36" s="8" t="s">
        <v>35</v>
      </c>
      <c r="F36" s="10">
        <v>81</v>
      </c>
      <c r="G36" s="32">
        <v>2.34</v>
      </c>
      <c r="H36" s="11">
        <f t="shared" si="7"/>
        <v>2.8634580000000001</v>
      </c>
      <c r="I36" s="11">
        <f t="shared" si="8"/>
        <v>231.94</v>
      </c>
      <c r="J36" s="24" t="s">
        <v>975</v>
      </c>
      <c r="K36" s="71">
        <f>I36/$I$379</f>
        <v>2.0842142670861017E-5</v>
      </c>
    </row>
    <row r="37" spans="1:12">
      <c r="A37" s="223" t="s">
        <v>82</v>
      </c>
      <c r="B37" s="224"/>
      <c r="C37" s="224"/>
      <c r="D37" s="224"/>
      <c r="E37" s="224"/>
      <c r="F37" s="224"/>
      <c r="G37" s="224"/>
      <c r="H37" s="225"/>
      <c r="I37" s="25">
        <f>(+I34+I35+I36)</f>
        <v>69529.38</v>
      </c>
      <c r="J37" s="143"/>
      <c r="L37" s="70">
        <f>I37/$I$379</f>
        <v>6.2479143648206895E-3</v>
      </c>
    </row>
    <row r="38" spans="1:12">
      <c r="A38" s="26"/>
      <c r="B38" s="28"/>
      <c r="C38" s="66"/>
      <c r="D38" s="20" t="s">
        <v>83</v>
      </c>
      <c r="E38" s="27"/>
      <c r="F38" s="27"/>
      <c r="G38" s="139"/>
      <c r="H38" s="28"/>
      <c r="I38" s="28"/>
      <c r="J38" s="23"/>
    </row>
    <row r="39" spans="1:12" ht="45" customHeight="1">
      <c r="A39" s="8" t="s">
        <v>79</v>
      </c>
      <c r="B39" s="8" t="s">
        <v>993</v>
      </c>
      <c r="C39" s="8" t="s">
        <v>1314</v>
      </c>
      <c r="D39" s="29" t="s">
        <v>86</v>
      </c>
      <c r="E39" s="8" t="s">
        <v>87</v>
      </c>
      <c r="F39" s="10">
        <v>672.74</v>
      </c>
      <c r="G39" s="32">
        <v>25.05</v>
      </c>
      <c r="H39" s="11">
        <f t="shared" ref="H39" si="9">G39*1.2237</f>
        <v>30.653684999999999</v>
      </c>
      <c r="I39" s="11">
        <f>TRUNC((F39*H39),2)</f>
        <v>20621.96</v>
      </c>
      <c r="J39" s="24" t="s">
        <v>1004</v>
      </c>
      <c r="K39" s="71">
        <f>I39/$I$379</f>
        <v>1.8530905944329958E-3</v>
      </c>
    </row>
    <row r="40" spans="1:12">
      <c r="A40" s="223" t="s">
        <v>88</v>
      </c>
      <c r="B40" s="224"/>
      <c r="C40" s="224"/>
      <c r="D40" s="224"/>
      <c r="E40" s="224"/>
      <c r="F40" s="224"/>
      <c r="G40" s="224"/>
      <c r="H40" s="225"/>
      <c r="I40" s="25">
        <f>(+I39)</f>
        <v>20621.96</v>
      </c>
      <c r="J40" s="143"/>
      <c r="L40" s="70">
        <f>I40/$I$379</f>
        <v>1.8530905944329958E-3</v>
      </c>
    </row>
    <row r="41" spans="1:12">
      <c r="A41" s="26"/>
      <c r="B41" s="28"/>
      <c r="C41" s="66"/>
      <c r="D41" s="20" t="s">
        <v>89</v>
      </c>
      <c r="E41" s="27"/>
      <c r="F41" s="27"/>
      <c r="G41" s="139"/>
      <c r="H41" s="28"/>
      <c r="I41" s="28"/>
      <c r="J41" s="23"/>
    </row>
    <row r="42" spans="1:12" ht="71.45" customHeight="1">
      <c r="A42" s="8" t="s">
        <v>1005</v>
      </c>
      <c r="B42" s="8" t="s">
        <v>993</v>
      </c>
      <c r="C42" s="8" t="s">
        <v>1315</v>
      </c>
      <c r="D42" s="9" t="s">
        <v>92</v>
      </c>
      <c r="E42" s="8" t="s">
        <v>87</v>
      </c>
      <c r="F42" s="10">
        <v>331.24</v>
      </c>
      <c r="G42" s="32">
        <v>98</v>
      </c>
      <c r="H42" s="11">
        <f t="shared" ref="H42:H44" si="10">G42*1.2237</f>
        <v>119.9226</v>
      </c>
      <c r="I42" s="11">
        <f>TRUNC((F42*H42),2)</f>
        <v>39723.160000000003</v>
      </c>
      <c r="J42" s="24" t="s">
        <v>962</v>
      </c>
      <c r="K42" s="71">
        <f>I42/$I$379</f>
        <v>3.5695256016962992E-3</v>
      </c>
    </row>
    <row r="43" spans="1:12" ht="22.5">
      <c r="A43" s="8" t="s">
        <v>84</v>
      </c>
      <c r="B43" s="8" t="s">
        <v>993</v>
      </c>
      <c r="C43" s="8" t="s">
        <v>1316</v>
      </c>
      <c r="D43" s="9" t="s">
        <v>95</v>
      </c>
      <c r="E43" s="8" t="s">
        <v>96</v>
      </c>
      <c r="F43" s="10">
        <v>644</v>
      </c>
      <c r="G43" s="32">
        <v>109.17</v>
      </c>
      <c r="H43" s="11">
        <f t="shared" si="10"/>
        <v>133.591329</v>
      </c>
      <c r="I43" s="11">
        <f t="shared" ref="I43:I44" si="11">TRUNC((F43*H43),2)</f>
        <v>86032.81</v>
      </c>
      <c r="J43" s="24" t="s">
        <v>97</v>
      </c>
      <c r="K43" s="71">
        <f>I43/$I$379</f>
        <v>7.7309136000477648E-3</v>
      </c>
    </row>
    <row r="44" spans="1:12" ht="30" customHeight="1">
      <c r="A44" s="8" t="s">
        <v>1006</v>
      </c>
      <c r="B44" s="8" t="s">
        <v>993</v>
      </c>
      <c r="C44" s="8" t="s">
        <v>1317</v>
      </c>
      <c r="D44" s="9" t="s">
        <v>100</v>
      </c>
      <c r="E44" s="8" t="s">
        <v>87</v>
      </c>
      <c r="F44" s="10">
        <v>331.24</v>
      </c>
      <c r="G44" s="32">
        <v>46.72</v>
      </c>
      <c r="H44" s="11">
        <f t="shared" si="10"/>
        <v>57.171264000000001</v>
      </c>
      <c r="I44" s="11">
        <f t="shared" si="11"/>
        <v>18937.400000000001</v>
      </c>
      <c r="J44" s="30" t="s">
        <v>1258</v>
      </c>
      <c r="K44" s="71">
        <f>I44/$I$379</f>
        <v>1.7017159291849767E-3</v>
      </c>
    </row>
    <row r="45" spans="1:12">
      <c r="A45" s="223" t="s">
        <v>101</v>
      </c>
      <c r="B45" s="224"/>
      <c r="C45" s="224"/>
      <c r="D45" s="224"/>
      <c r="E45" s="224"/>
      <c r="F45" s="224"/>
      <c r="G45" s="224"/>
      <c r="H45" s="225"/>
      <c r="I45" s="25">
        <f>(+I42+I43+I44)</f>
        <v>144693.37</v>
      </c>
      <c r="J45" s="143"/>
      <c r="L45" s="70">
        <f>I45/$I$379</f>
        <v>1.300215513092904E-2</v>
      </c>
    </row>
    <row r="46" spans="1:12">
      <c r="A46" s="26"/>
      <c r="B46" s="28"/>
      <c r="C46" s="66"/>
      <c r="D46" s="20" t="s">
        <v>102</v>
      </c>
      <c r="E46" s="27"/>
      <c r="F46" s="27"/>
      <c r="G46" s="139"/>
      <c r="H46" s="28"/>
      <c r="I46" s="28"/>
      <c r="J46" s="23"/>
    </row>
    <row r="47" spans="1:12" ht="90">
      <c r="A47" s="8" t="s">
        <v>1007</v>
      </c>
      <c r="B47" s="8" t="s">
        <v>993</v>
      </c>
      <c r="C47" s="8" t="s">
        <v>1318</v>
      </c>
      <c r="D47" s="9" t="s">
        <v>105</v>
      </c>
      <c r="E47" s="8" t="s">
        <v>35</v>
      </c>
      <c r="F47" s="10">
        <v>336.46</v>
      </c>
      <c r="G47" s="32">
        <v>40.42</v>
      </c>
      <c r="H47" s="11">
        <f t="shared" ref="H47:H62" si="12">G47*1.2237</f>
        <v>49.461954000000006</v>
      </c>
      <c r="I47" s="11">
        <f>TRUNC((F47*H47),2)</f>
        <v>16641.96</v>
      </c>
      <c r="J47" s="24" t="s">
        <v>1008</v>
      </c>
      <c r="K47" s="71">
        <f t="shared" ref="K47:K62" si="13">I47/$I$379</f>
        <v>1.495447549550583E-3</v>
      </c>
    </row>
    <row r="48" spans="1:12" ht="31.15" customHeight="1">
      <c r="A48" s="8" t="s">
        <v>90</v>
      </c>
      <c r="B48" s="8" t="s">
        <v>993</v>
      </c>
      <c r="C48" s="8" t="s">
        <v>107</v>
      </c>
      <c r="D48" s="9" t="s">
        <v>108</v>
      </c>
      <c r="E48" s="8" t="s">
        <v>109</v>
      </c>
      <c r="F48" s="10">
        <v>7458</v>
      </c>
      <c r="G48" s="32">
        <v>7.27</v>
      </c>
      <c r="H48" s="11">
        <f t="shared" si="12"/>
        <v>8.8962989999999991</v>
      </c>
      <c r="I48" s="11">
        <f t="shared" ref="I48:I62" si="14">TRUNC((F48*H48),2)</f>
        <v>66348.59</v>
      </c>
      <c r="J48" s="24" t="s">
        <v>961</v>
      </c>
      <c r="K48" s="71">
        <f t="shared" si="13"/>
        <v>5.9620883797122642E-3</v>
      </c>
    </row>
    <row r="49" spans="1:13" ht="24.6" customHeight="1">
      <c r="A49" s="8" t="s">
        <v>93</v>
      </c>
      <c r="B49" s="8" t="s">
        <v>993</v>
      </c>
      <c r="C49" s="8" t="s">
        <v>111</v>
      </c>
      <c r="D49" s="9" t="s">
        <v>112</v>
      </c>
      <c r="E49" s="8" t="s">
        <v>109</v>
      </c>
      <c r="F49" s="10">
        <v>7458</v>
      </c>
      <c r="G49" s="32">
        <v>5.2</v>
      </c>
      <c r="H49" s="11">
        <f t="shared" si="12"/>
        <v>6.3632400000000002</v>
      </c>
      <c r="I49" s="11">
        <f t="shared" si="14"/>
        <v>47457.04</v>
      </c>
      <c r="J49" s="24" t="s">
        <v>1259</v>
      </c>
      <c r="K49" s="71">
        <f t="shared" si="13"/>
        <v>4.264492534348358E-3</v>
      </c>
    </row>
    <row r="50" spans="1:13" ht="34.9" customHeight="1">
      <c r="A50" s="8" t="s">
        <v>98</v>
      </c>
      <c r="B50" s="8" t="s">
        <v>993</v>
      </c>
      <c r="C50" s="8" t="s">
        <v>1319</v>
      </c>
      <c r="D50" s="9" t="s">
        <v>115</v>
      </c>
      <c r="E50" s="8" t="s">
        <v>87</v>
      </c>
      <c r="F50" s="10">
        <v>106.83</v>
      </c>
      <c r="G50" s="32">
        <v>702.72</v>
      </c>
      <c r="H50" s="11">
        <f t="shared" si="12"/>
        <v>859.91846400000009</v>
      </c>
      <c r="I50" s="11">
        <f t="shared" si="14"/>
        <v>91865.08</v>
      </c>
      <c r="J50" s="24" t="s">
        <v>960</v>
      </c>
      <c r="K50" s="71">
        <f t="shared" si="13"/>
        <v>8.2550017410971E-3</v>
      </c>
    </row>
    <row r="51" spans="1:13" ht="51" customHeight="1">
      <c r="A51" s="8" t="s">
        <v>103</v>
      </c>
      <c r="B51" s="8" t="s">
        <v>993</v>
      </c>
      <c r="C51" s="8" t="s">
        <v>1495</v>
      </c>
      <c r="D51" s="9" t="s">
        <v>118</v>
      </c>
      <c r="E51" s="8" t="s">
        <v>87</v>
      </c>
      <c r="F51" s="10">
        <v>13.5</v>
      </c>
      <c r="G51" s="32">
        <v>3084.4</v>
      </c>
      <c r="H51" s="11">
        <f t="shared" si="12"/>
        <v>3774.3802800000003</v>
      </c>
      <c r="I51" s="11">
        <f t="shared" si="14"/>
        <v>50954.13</v>
      </c>
      <c r="J51" s="24" t="s">
        <v>978</v>
      </c>
      <c r="K51" s="71">
        <f t="shared" si="13"/>
        <v>4.5787412569181663E-3</v>
      </c>
    </row>
    <row r="52" spans="1:13" ht="45">
      <c r="A52" s="8" t="s">
        <v>106</v>
      </c>
      <c r="B52" s="8" t="s">
        <v>993</v>
      </c>
      <c r="C52" s="8" t="s">
        <v>1320</v>
      </c>
      <c r="D52" s="9" t="s">
        <v>121</v>
      </c>
      <c r="E52" s="8" t="s">
        <v>109</v>
      </c>
      <c r="F52" s="10">
        <v>317</v>
      </c>
      <c r="G52" s="32">
        <v>7.56</v>
      </c>
      <c r="H52" s="11">
        <f t="shared" si="12"/>
        <v>9.2511720000000004</v>
      </c>
      <c r="I52" s="11">
        <f t="shared" si="14"/>
        <v>2932.62</v>
      </c>
      <c r="J52" s="24" t="s">
        <v>1009</v>
      </c>
      <c r="K52" s="71">
        <f t="shared" si="13"/>
        <v>2.6352541363896024E-4</v>
      </c>
    </row>
    <row r="53" spans="1:13" ht="45">
      <c r="A53" s="8" t="s">
        <v>110</v>
      </c>
      <c r="B53" s="8" t="s">
        <v>993</v>
      </c>
      <c r="C53" s="8" t="s">
        <v>123</v>
      </c>
      <c r="D53" s="9" t="s">
        <v>124</v>
      </c>
      <c r="E53" s="8" t="s">
        <v>109</v>
      </c>
      <c r="F53" s="10">
        <v>156</v>
      </c>
      <c r="G53" s="32">
        <v>6.35</v>
      </c>
      <c r="H53" s="11">
        <f t="shared" si="12"/>
        <v>7.7704949999999995</v>
      </c>
      <c r="I53" s="11">
        <f t="shared" si="14"/>
        <v>1212.19</v>
      </c>
      <c r="J53" s="24" t="s">
        <v>1009</v>
      </c>
      <c r="K53" s="71">
        <f t="shared" si="13"/>
        <v>1.0892746798392265E-4</v>
      </c>
    </row>
    <row r="54" spans="1:13" ht="45">
      <c r="A54" s="8" t="s">
        <v>113</v>
      </c>
      <c r="B54" s="8" t="s">
        <v>993</v>
      </c>
      <c r="C54" s="8" t="s">
        <v>1321</v>
      </c>
      <c r="D54" s="9" t="s">
        <v>127</v>
      </c>
      <c r="E54" s="8" t="s">
        <v>109</v>
      </c>
      <c r="F54" s="10">
        <v>20</v>
      </c>
      <c r="G54" s="32">
        <v>8.23</v>
      </c>
      <c r="H54" s="11">
        <f t="shared" si="12"/>
        <v>10.071051000000001</v>
      </c>
      <c r="I54" s="11">
        <f t="shared" si="14"/>
        <v>201.42</v>
      </c>
      <c r="J54" s="24" t="s">
        <v>1009</v>
      </c>
      <c r="K54" s="71">
        <f t="shared" si="13"/>
        <v>1.8099613593018996E-5</v>
      </c>
    </row>
    <row r="55" spans="1:13" ht="24" customHeight="1">
      <c r="A55" s="8" t="s">
        <v>116</v>
      </c>
      <c r="B55" s="8" t="s">
        <v>993</v>
      </c>
      <c r="C55" s="8" t="s">
        <v>1322</v>
      </c>
      <c r="D55" s="9" t="s">
        <v>130</v>
      </c>
      <c r="E55" s="8" t="s">
        <v>109</v>
      </c>
      <c r="F55" s="10">
        <v>317</v>
      </c>
      <c r="G55" s="32">
        <v>5.94</v>
      </c>
      <c r="H55" s="11">
        <f t="shared" si="12"/>
        <v>7.2687780000000002</v>
      </c>
      <c r="I55" s="11">
        <f t="shared" si="14"/>
        <v>2304.1999999999998</v>
      </c>
      <c r="J55" s="24" t="s">
        <v>1260</v>
      </c>
      <c r="K55" s="71">
        <f t="shared" si="13"/>
        <v>2.0705555377338085E-4</v>
      </c>
    </row>
    <row r="56" spans="1:13" ht="30.6" customHeight="1">
      <c r="A56" s="8" t="s">
        <v>119</v>
      </c>
      <c r="B56" s="8" t="s">
        <v>993</v>
      </c>
      <c r="C56" s="8" t="s">
        <v>132</v>
      </c>
      <c r="D56" s="9" t="s">
        <v>133</v>
      </c>
      <c r="E56" s="8" t="s">
        <v>109</v>
      </c>
      <c r="F56" s="10">
        <v>156</v>
      </c>
      <c r="G56" s="32">
        <v>4.45</v>
      </c>
      <c r="H56" s="11">
        <f t="shared" si="12"/>
        <v>5.4454650000000004</v>
      </c>
      <c r="I56" s="11">
        <f t="shared" si="14"/>
        <v>849.49</v>
      </c>
      <c r="J56" s="24" t="s">
        <v>1261</v>
      </c>
      <c r="K56" s="71">
        <f t="shared" si="13"/>
        <v>7.6335223667628384E-5</v>
      </c>
    </row>
    <row r="57" spans="1:13" ht="27" customHeight="1">
      <c r="A57" s="8" t="s">
        <v>122</v>
      </c>
      <c r="B57" s="8" t="s">
        <v>993</v>
      </c>
      <c r="C57" s="8" t="s">
        <v>1323</v>
      </c>
      <c r="D57" s="9" t="s">
        <v>136</v>
      </c>
      <c r="E57" s="8" t="s">
        <v>109</v>
      </c>
      <c r="F57" s="10">
        <v>20</v>
      </c>
      <c r="G57" s="32">
        <v>5.45</v>
      </c>
      <c r="H57" s="11">
        <f t="shared" si="12"/>
        <v>6.6691650000000005</v>
      </c>
      <c r="I57" s="11">
        <f t="shared" si="14"/>
        <v>133.38</v>
      </c>
      <c r="J57" s="24" t="s">
        <v>1262</v>
      </c>
      <c r="K57" s="71">
        <f t="shared" si="13"/>
        <v>1.1985535006637245E-5</v>
      </c>
    </row>
    <row r="58" spans="1:13" ht="34.15" customHeight="1">
      <c r="A58" s="8" t="s">
        <v>125</v>
      </c>
      <c r="B58" s="8" t="s">
        <v>993</v>
      </c>
      <c r="C58" s="8" t="s">
        <v>1324</v>
      </c>
      <c r="D58" s="9" t="s">
        <v>139</v>
      </c>
      <c r="E58" s="8" t="s">
        <v>35</v>
      </c>
      <c r="F58" s="10">
        <v>21</v>
      </c>
      <c r="G58" s="32">
        <v>100.65</v>
      </c>
      <c r="H58" s="11">
        <f t="shared" si="12"/>
        <v>123.16540500000001</v>
      </c>
      <c r="I58" s="11">
        <f t="shared" si="14"/>
        <v>2586.4699999999998</v>
      </c>
      <c r="J58" s="24" t="s">
        <v>1010</v>
      </c>
      <c r="K58" s="71">
        <f t="shared" si="13"/>
        <v>2.3242035334095841E-4</v>
      </c>
    </row>
    <row r="59" spans="1:13" ht="25.15" customHeight="1">
      <c r="A59" s="8" t="s">
        <v>128</v>
      </c>
      <c r="B59" s="8" t="s">
        <v>993</v>
      </c>
      <c r="C59" s="8" t="s">
        <v>1325</v>
      </c>
      <c r="D59" s="9" t="s">
        <v>142</v>
      </c>
      <c r="E59" s="8" t="s">
        <v>87</v>
      </c>
      <c r="F59" s="10">
        <v>31.5</v>
      </c>
      <c r="G59" s="32">
        <v>17.73</v>
      </c>
      <c r="H59" s="11">
        <f t="shared" si="12"/>
        <v>21.696201000000002</v>
      </c>
      <c r="I59" s="11">
        <f t="shared" si="14"/>
        <v>683.43</v>
      </c>
      <c r="J59" s="24" t="s">
        <v>1011</v>
      </c>
      <c r="K59" s="71">
        <f t="shared" si="13"/>
        <v>6.1413061850248098E-5</v>
      </c>
    </row>
    <row r="60" spans="1:13" ht="35.450000000000003" customHeight="1">
      <c r="A60" s="8" t="s">
        <v>131</v>
      </c>
      <c r="B60" s="8" t="s">
        <v>993</v>
      </c>
      <c r="C60" s="8" t="s">
        <v>144</v>
      </c>
      <c r="D60" s="9" t="s">
        <v>145</v>
      </c>
      <c r="E60" s="8" t="s">
        <v>35</v>
      </c>
      <c r="F60" s="10">
        <v>60</v>
      </c>
      <c r="G60" s="32">
        <v>86.42</v>
      </c>
      <c r="H60" s="11">
        <f t="shared" si="12"/>
        <v>105.752154</v>
      </c>
      <c r="I60" s="11">
        <f t="shared" si="14"/>
        <v>6345.12</v>
      </c>
      <c r="J60" s="24" t="s">
        <v>1012</v>
      </c>
      <c r="K60" s="71">
        <f t="shared" si="13"/>
        <v>5.7017287360409442E-4</v>
      </c>
    </row>
    <row r="61" spans="1:13" ht="30" customHeight="1">
      <c r="A61" s="8" t="s">
        <v>134</v>
      </c>
      <c r="B61" s="8" t="s">
        <v>993</v>
      </c>
      <c r="C61" s="8" t="s">
        <v>1494</v>
      </c>
      <c r="D61" s="9" t="s">
        <v>148</v>
      </c>
      <c r="E61" s="8" t="s">
        <v>35</v>
      </c>
      <c r="F61" s="10">
        <v>60</v>
      </c>
      <c r="G61" s="32">
        <v>52.4</v>
      </c>
      <c r="H61" s="11">
        <f t="shared" si="12"/>
        <v>64.121880000000004</v>
      </c>
      <c r="I61" s="11">
        <f t="shared" si="14"/>
        <v>3847.31</v>
      </c>
      <c r="J61" s="24" t="s">
        <v>1013</v>
      </c>
      <c r="K61" s="71">
        <f t="shared" si="13"/>
        <v>3.4571951331823018E-4</v>
      </c>
    </row>
    <row r="62" spans="1:13" ht="49.15" customHeight="1">
      <c r="A62" s="8" t="s">
        <v>137</v>
      </c>
      <c r="B62" s="8" t="s">
        <v>993</v>
      </c>
      <c r="C62" s="86" t="s">
        <v>1326</v>
      </c>
      <c r="D62" s="29" t="s">
        <v>1179</v>
      </c>
      <c r="E62" s="86" t="s">
        <v>96</v>
      </c>
      <c r="F62" s="87">
        <v>1236</v>
      </c>
      <c r="G62" s="32">
        <v>437.12</v>
      </c>
      <c r="H62" s="11">
        <f t="shared" si="12"/>
        <v>534.90374399999996</v>
      </c>
      <c r="I62" s="32">
        <f t="shared" si="14"/>
        <v>661141.02</v>
      </c>
      <c r="J62" s="30" t="s">
        <v>1014</v>
      </c>
      <c r="K62" s="71">
        <f t="shared" si="13"/>
        <v>5.9410172736046298E-2</v>
      </c>
      <c r="M62" s="2"/>
    </row>
    <row r="63" spans="1:13">
      <c r="A63" s="223" t="s">
        <v>150</v>
      </c>
      <c r="B63" s="224"/>
      <c r="C63" s="224"/>
      <c r="D63" s="224"/>
      <c r="E63" s="224"/>
      <c r="F63" s="224"/>
      <c r="G63" s="224"/>
      <c r="H63" s="225"/>
      <c r="I63" s="25">
        <f>(+I47+I48+I49+I50+I51+I52+I53+I54+I55+I56+I57+I58+I59+I60+I61+I62)</f>
        <v>955503.45</v>
      </c>
      <c r="J63" s="143"/>
      <c r="L63" s="70">
        <f>I63/$I$379</f>
        <v>8.586159880744984E-2</v>
      </c>
    </row>
    <row r="64" spans="1:13">
      <c r="A64" s="26"/>
      <c r="B64" s="28"/>
      <c r="C64" s="66"/>
      <c r="D64" s="20" t="s">
        <v>151</v>
      </c>
      <c r="E64" s="27"/>
      <c r="F64" s="27"/>
      <c r="G64" s="139"/>
      <c r="H64" s="28"/>
      <c r="I64" s="28"/>
      <c r="J64" s="23"/>
    </row>
    <row r="65" spans="1:11" ht="33.75">
      <c r="A65" s="8" t="s">
        <v>140</v>
      </c>
      <c r="B65" s="8" t="s">
        <v>993</v>
      </c>
      <c r="C65" s="8" t="s">
        <v>1327</v>
      </c>
      <c r="D65" s="9" t="s">
        <v>154</v>
      </c>
      <c r="E65" s="8" t="s">
        <v>35</v>
      </c>
      <c r="F65" s="10">
        <v>1209.52</v>
      </c>
      <c r="G65" s="32">
        <v>316.98</v>
      </c>
      <c r="H65" s="11">
        <f t="shared" ref="H65:H82" si="15">G65*1.2237</f>
        <v>387.88842600000004</v>
      </c>
      <c r="I65" s="11">
        <f>TRUNC((F65*H65),2)</f>
        <v>469158.8</v>
      </c>
      <c r="J65" s="24" t="s">
        <v>155</v>
      </c>
      <c r="K65" s="71">
        <f t="shared" ref="K65:K82" si="16">I65/$I$379</f>
        <v>4.2158638634517333E-2</v>
      </c>
    </row>
    <row r="66" spans="1:11" ht="36.6" customHeight="1">
      <c r="A66" s="8" t="s">
        <v>143</v>
      </c>
      <c r="B66" s="8" t="s">
        <v>993</v>
      </c>
      <c r="C66" s="8" t="s">
        <v>1328</v>
      </c>
      <c r="D66" s="9" t="s">
        <v>158</v>
      </c>
      <c r="E66" s="8" t="s">
        <v>109</v>
      </c>
      <c r="F66" s="10">
        <v>1790.09</v>
      </c>
      <c r="G66" s="32">
        <v>7.3</v>
      </c>
      <c r="H66" s="11">
        <f t="shared" si="15"/>
        <v>8.9330099999999995</v>
      </c>
      <c r="I66" s="11">
        <f t="shared" ref="I66:I82" si="17">TRUNC((F66*H66),2)</f>
        <v>15990.89</v>
      </c>
      <c r="J66" s="24" t="s">
        <v>1015</v>
      </c>
      <c r="K66" s="71">
        <f t="shared" si="16"/>
        <v>1.4369423592913888E-3</v>
      </c>
    </row>
    <row r="67" spans="1:11" ht="92.45" customHeight="1">
      <c r="A67" s="8" t="s">
        <v>146</v>
      </c>
      <c r="B67" s="8" t="s">
        <v>993</v>
      </c>
      <c r="C67" s="8" t="s">
        <v>1325</v>
      </c>
      <c r="D67" s="9" t="s">
        <v>142</v>
      </c>
      <c r="E67" s="8" t="s">
        <v>87</v>
      </c>
      <c r="F67" s="10">
        <v>2081.6999999999998</v>
      </c>
      <c r="G67" s="32">
        <v>17.73</v>
      </c>
      <c r="H67" s="11">
        <f t="shared" si="15"/>
        <v>21.696201000000002</v>
      </c>
      <c r="I67" s="11">
        <f t="shared" si="17"/>
        <v>45164.98</v>
      </c>
      <c r="J67" s="24" t="s">
        <v>160</v>
      </c>
      <c r="K67" s="71">
        <f t="shared" si="16"/>
        <v>4.0585278817219309E-3</v>
      </c>
    </row>
    <row r="68" spans="1:11" ht="41.45" customHeight="1">
      <c r="A68" s="8" t="s">
        <v>149</v>
      </c>
      <c r="B68" s="8" t="s">
        <v>993</v>
      </c>
      <c r="C68" s="8" t="s">
        <v>1324</v>
      </c>
      <c r="D68" s="9" t="s">
        <v>139</v>
      </c>
      <c r="E68" s="8" t="s">
        <v>35</v>
      </c>
      <c r="F68" s="10">
        <v>1897.05</v>
      </c>
      <c r="G68" s="32">
        <v>100.65</v>
      </c>
      <c r="H68" s="11">
        <f t="shared" si="15"/>
        <v>123.16540500000001</v>
      </c>
      <c r="I68" s="11">
        <f t="shared" si="17"/>
        <v>233650.93</v>
      </c>
      <c r="J68" s="24" t="s">
        <v>1016</v>
      </c>
      <c r="K68" s="71">
        <f t="shared" si="16"/>
        <v>2.0995886945931536E-2</v>
      </c>
    </row>
    <row r="69" spans="1:11" ht="58.15" customHeight="1">
      <c r="A69" s="8" t="s">
        <v>152</v>
      </c>
      <c r="B69" s="8" t="s">
        <v>993</v>
      </c>
      <c r="C69" s="8" t="s">
        <v>144</v>
      </c>
      <c r="D69" s="9" t="s">
        <v>145</v>
      </c>
      <c r="E69" s="8" t="s">
        <v>35</v>
      </c>
      <c r="F69" s="10">
        <v>1665.92</v>
      </c>
      <c r="G69" s="32">
        <v>86.42</v>
      </c>
      <c r="H69" s="11">
        <f t="shared" si="15"/>
        <v>105.752154</v>
      </c>
      <c r="I69" s="11">
        <f t="shared" si="17"/>
        <v>176174.62</v>
      </c>
      <c r="J69" s="24" t="s">
        <v>1017</v>
      </c>
      <c r="K69" s="71">
        <f t="shared" si="16"/>
        <v>1.5831062192915087E-2</v>
      </c>
    </row>
    <row r="70" spans="1:11" ht="60" customHeight="1">
      <c r="A70" s="8" t="s">
        <v>156</v>
      </c>
      <c r="B70" s="8" t="s">
        <v>993</v>
      </c>
      <c r="C70" s="8" t="s">
        <v>1494</v>
      </c>
      <c r="D70" s="9" t="s">
        <v>148</v>
      </c>
      <c r="E70" s="8" t="s">
        <v>35</v>
      </c>
      <c r="F70" s="10">
        <v>384.53</v>
      </c>
      <c r="G70" s="32">
        <v>52.4</v>
      </c>
      <c r="H70" s="11">
        <f t="shared" si="15"/>
        <v>64.121880000000004</v>
      </c>
      <c r="I70" s="11">
        <f t="shared" si="17"/>
        <v>24656.78</v>
      </c>
      <c r="J70" s="24" t="s">
        <v>1018</v>
      </c>
      <c r="K70" s="71">
        <f t="shared" si="16"/>
        <v>2.215659767888387E-3</v>
      </c>
    </row>
    <row r="71" spans="1:11" ht="62.45" customHeight="1">
      <c r="A71" s="8" t="s">
        <v>159</v>
      </c>
      <c r="B71" s="8" t="s">
        <v>993</v>
      </c>
      <c r="C71" s="8" t="s">
        <v>1493</v>
      </c>
      <c r="D71" s="9" t="s">
        <v>166</v>
      </c>
      <c r="E71" s="8" t="s">
        <v>35</v>
      </c>
      <c r="F71" s="10">
        <v>703.7</v>
      </c>
      <c r="G71" s="32">
        <v>101.01</v>
      </c>
      <c r="H71" s="11">
        <f t="shared" si="15"/>
        <v>123.60593700000001</v>
      </c>
      <c r="I71" s="11">
        <f t="shared" si="17"/>
        <v>86981.49</v>
      </c>
      <c r="J71" s="24" t="s">
        <v>1019</v>
      </c>
      <c r="K71" s="71">
        <f t="shared" si="16"/>
        <v>7.81616204321838E-3</v>
      </c>
    </row>
    <row r="72" spans="1:11" ht="45" customHeight="1">
      <c r="A72" s="8" t="s">
        <v>161</v>
      </c>
      <c r="B72" s="8" t="s">
        <v>993</v>
      </c>
      <c r="C72" s="8" t="s">
        <v>1321</v>
      </c>
      <c r="D72" s="9" t="s">
        <v>127</v>
      </c>
      <c r="E72" s="8" t="s">
        <v>109</v>
      </c>
      <c r="F72" s="10">
        <v>9589</v>
      </c>
      <c r="G72" s="32">
        <v>8.23</v>
      </c>
      <c r="H72" s="11">
        <f t="shared" si="15"/>
        <v>10.071051000000001</v>
      </c>
      <c r="I72" s="11">
        <f t="shared" si="17"/>
        <v>96571.3</v>
      </c>
      <c r="J72" s="24" t="s">
        <v>1020</v>
      </c>
      <c r="K72" s="71">
        <f t="shared" si="16"/>
        <v>8.6779029598625535E-3</v>
      </c>
    </row>
    <row r="73" spans="1:11" ht="37.9" customHeight="1">
      <c r="A73" s="8" t="s">
        <v>162</v>
      </c>
      <c r="B73" s="8" t="s">
        <v>993</v>
      </c>
      <c r="C73" s="8" t="s">
        <v>1320</v>
      </c>
      <c r="D73" s="9" t="s">
        <v>121</v>
      </c>
      <c r="E73" s="8" t="s">
        <v>109</v>
      </c>
      <c r="F73" s="10">
        <v>3695.52</v>
      </c>
      <c r="G73" s="32">
        <v>7.56</v>
      </c>
      <c r="H73" s="11">
        <f t="shared" si="15"/>
        <v>9.2511720000000004</v>
      </c>
      <c r="I73" s="11">
        <f t="shared" si="17"/>
        <v>34187.89</v>
      </c>
      <c r="J73" s="24" t="s">
        <v>1021</v>
      </c>
      <c r="K73" s="71">
        <f t="shared" si="16"/>
        <v>3.0721258989208533E-3</v>
      </c>
    </row>
    <row r="74" spans="1:11" ht="31.15" customHeight="1">
      <c r="A74" s="8" t="s">
        <v>163</v>
      </c>
      <c r="B74" s="8" t="s">
        <v>993</v>
      </c>
      <c r="C74" s="8" t="s">
        <v>107</v>
      </c>
      <c r="D74" s="9" t="s">
        <v>108</v>
      </c>
      <c r="E74" s="8" t="s">
        <v>109</v>
      </c>
      <c r="F74" s="10">
        <v>31141</v>
      </c>
      <c r="G74" s="32">
        <v>7.27</v>
      </c>
      <c r="H74" s="11">
        <f t="shared" si="15"/>
        <v>8.8962989999999991</v>
      </c>
      <c r="I74" s="11">
        <f t="shared" si="17"/>
        <v>277039.64</v>
      </c>
      <c r="J74" s="24" t="s">
        <v>1022</v>
      </c>
      <c r="K74" s="71">
        <f t="shared" si="16"/>
        <v>2.4894799096162695E-2</v>
      </c>
    </row>
    <row r="75" spans="1:11" ht="45">
      <c r="A75" s="8" t="s">
        <v>164</v>
      </c>
      <c r="B75" s="8" t="s">
        <v>993</v>
      </c>
      <c r="C75" s="8" t="s">
        <v>123</v>
      </c>
      <c r="D75" s="9" t="s">
        <v>124</v>
      </c>
      <c r="E75" s="8" t="s">
        <v>109</v>
      </c>
      <c r="F75" s="10">
        <v>1647</v>
      </c>
      <c r="G75" s="32">
        <v>6.35</v>
      </c>
      <c r="H75" s="11">
        <f t="shared" si="15"/>
        <v>7.7704949999999995</v>
      </c>
      <c r="I75" s="11">
        <f t="shared" si="17"/>
        <v>12798</v>
      </c>
      <c r="J75" s="24" t="s">
        <v>1023</v>
      </c>
      <c r="K75" s="71">
        <f t="shared" si="16"/>
        <v>1.1500290674384725E-3</v>
      </c>
    </row>
    <row r="76" spans="1:11" ht="22.5">
      <c r="A76" s="8" t="s">
        <v>167</v>
      </c>
      <c r="B76" s="8" t="s">
        <v>993</v>
      </c>
      <c r="C76" s="8" t="s">
        <v>1323</v>
      </c>
      <c r="D76" s="9" t="s">
        <v>136</v>
      </c>
      <c r="E76" s="8" t="s">
        <v>109</v>
      </c>
      <c r="F76" s="10">
        <v>9589</v>
      </c>
      <c r="G76" s="32">
        <v>5.45</v>
      </c>
      <c r="H76" s="11">
        <f t="shared" si="15"/>
        <v>6.6691650000000005</v>
      </c>
      <c r="I76" s="11">
        <f t="shared" si="17"/>
        <v>63950.62</v>
      </c>
      <c r="J76" s="30" t="s">
        <v>1263</v>
      </c>
      <c r="K76" s="71">
        <f t="shared" si="16"/>
        <v>5.7466066479693809E-3</v>
      </c>
    </row>
    <row r="77" spans="1:11" ht="22.5">
      <c r="A77" s="8" t="s">
        <v>168</v>
      </c>
      <c r="B77" s="8" t="s">
        <v>993</v>
      </c>
      <c r="C77" s="8" t="s">
        <v>1322</v>
      </c>
      <c r="D77" s="9" t="s">
        <v>130</v>
      </c>
      <c r="E77" s="8" t="s">
        <v>109</v>
      </c>
      <c r="F77" s="10">
        <f>F73</f>
        <v>3695.52</v>
      </c>
      <c r="G77" s="32">
        <v>5.94</v>
      </c>
      <c r="H77" s="11">
        <f t="shared" si="15"/>
        <v>7.2687780000000002</v>
      </c>
      <c r="I77" s="11">
        <f t="shared" si="17"/>
        <v>26861.91</v>
      </c>
      <c r="J77" s="30" t="s">
        <v>1264</v>
      </c>
      <c r="K77" s="71">
        <f t="shared" si="16"/>
        <v>2.4138128853661649E-3</v>
      </c>
    </row>
    <row r="78" spans="1:11" ht="22.5">
      <c r="A78" s="8" t="s">
        <v>169</v>
      </c>
      <c r="B78" s="8" t="s">
        <v>993</v>
      </c>
      <c r="C78" s="8" t="s">
        <v>111</v>
      </c>
      <c r="D78" s="9" t="s">
        <v>112</v>
      </c>
      <c r="E78" s="8" t="s">
        <v>109</v>
      </c>
      <c r="F78" s="10">
        <v>31141</v>
      </c>
      <c r="G78" s="32">
        <v>5.2</v>
      </c>
      <c r="H78" s="11">
        <f t="shared" si="15"/>
        <v>6.3632400000000002</v>
      </c>
      <c r="I78" s="11">
        <f t="shared" si="17"/>
        <v>198157.65</v>
      </c>
      <c r="J78" s="30" t="s">
        <v>1265</v>
      </c>
      <c r="K78" s="71">
        <f t="shared" si="16"/>
        <v>1.7806458621292327E-2</v>
      </c>
    </row>
    <row r="79" spans="1:11" ht="22.5">
      <c r="A79" s="8" t="s">
        <v>170</v>
      </c>
      <c r="B79" s="8" t="s">
        <v>993</v>
      </c>
      <c r="C79" s="8" t="s">
        <v>132</v>
      </c>
      <c r="D79" s="9" t="s">
        <v>133</v>
      </c>
      <c r="E79" s="8" t="s">
        <v>109</v>
      </c>
      <c r="F79" s="10">
        <v>1647</v>
      </c>
      <c r="G79" s="32">
        <v>4.45</v>
      </c>
      <c r="H79" s="11">
        <f t="shared" si="15"/>
        <v>5.4454650000000004</v>
      </c>
      <c r="I79" s="11">
        <f t="shared" si="17"/>
        <v>8968.68</v>
      </c>
      <c r="J79" s="30" t="s">
        <v>1266</v>
      </c>
      <c r="K79" s="71">
        <f t="shared" si="16"/>
        <v>8.0592613662713549E-4</v>
      </c>
    </row>
    <row r="80" spans="1:11" ht="112.5">
      <c r="A80" s="8" t="s">
        <v>171</v>
      </c>
      <c r="B80" s="8" t="s">
        <v>993</v>
      </c>
      <c r="C80" s="8" t="s">
        <v>1319</v>
      </c>
      <c r="D80" s="9" t="s">
        <v>115</v>
      </c>
      <c r="E80" s="8" t="s">
        <v>87</v>
      </c>
      <c r="F80" s="10">
        <v>565.91</v>
      </c>
      <c r="G80" s="32">
        <v>702.72</v>
      </c>
      <c r="H80" s="11">
        <f t="shared" si="15"/>
        <v>859.91846400000009</v>
      </c>
      <c r="I80" s="11">
        <f t="shared" si="17"/>
        <v>486636.45</v>
      </c>
      <c r="J80" s="24" t="s">
        <v>176</v>
      </c>
      <c r="K80" s="71">
        <f t="shared" si="16"/>
        <v>4.3729181338886459E-2</v>
      </c>
    </row>
    <row r="81" spans="1:12" ht="33.75">
      <c r="A81" s="8" t="s">
        <v>172</v>
      </c>
      <c r="B81" s="8" t="s">
        <v>1094</v>
      </c>
      <c r="C81" s="8" t="s">
        <v>1149</v>
      </c>
      <c r="D81" s="9" t="s">
        <v>178</v>
      </c>
      <c r="E81" s="8" t="s">
        <v>35</v>
      </c>
      <c r="F81" s="10">
        <v>318.67</v>
      </c>
      <c r="G81" s="32">
        <v>127.85</v>
      </c>
      <c r="H81" s="11">
        <f t="shared" si="15"/>
        <v>156.45004499999999</v>
      </c>
      <c r="I81" s="11">
        <f t="shared" si="17"/>
        <v>49855.93</v>
      </c>
      <c r="J81" s="24" t="s">
        <v>903</v>
      </c>
      <c r="K81" s="71">
        <f t="shared" si="16"/>
        <v>4.4800569373478483E-3</v>
      </c>
    </row>
    <row r="82" spans="1:12" ht="55.15" customHeight="1">
      <c r="A82" s="8" t="s">
        <v>173</v>
      </c>
      <c r="B82" s="8" t="s">
        <v>1094</v>
      </c>
      <c r="C82" s="8" t="s">
        <v>1184</v>
      </c>
      <c r="D82" s="88" t="s">
        <v>1185</v>
      </c>
      <c r="E82" s="8" t="s">
        <v>1080</v>
      </c>
      <c r="F82" s="10">
        <v>47.23</v>
      </c>
      <c r="G82" s="32">
        <v>29.3</v>
      </c>
      <c r="H82" s="11">
        <f t="shared" si="15"/>
        <v>35.854410000000001</v>
      </c>
      <c r="I82" s="11">
        <f t="shared" si="17"/>
        <v>1693.4</v>
      </c>
      <c r="J82" s="30" t="s">
        <v>1186</v>
      </c>
      <c r="K82" s="71">
        <f t="shared" si="16"/>
        <v>1.5216902819192916E-4</v>
      </c>
    </row>
    <row r="83" spans="1:12">
      <c r="A83" s="223" t="s">
        <v>181</v>
      </c>
      <c r="B83" s="224"/>
      <c r="C83" s="224"/>
      <c r="D83" s="224"/>
      <c r="E83" s="224"/>
      <c r="F83" s="224"/>
      <c r="G83" s="224"/>
      <c r="H83" s="225"/>
      <c r="I83" s="25">
        <f>(+I65+I66+I67+I68+I69+I70+I71+I72+I73+I74+I75+I76+I77+I78+I79+I80+I81+I82)</f>
        <v>2308499.9600000004</v>
      </c>
      <c r="J83" s="143"/>
      <c r="L83" s="70">
        <f>I83/$I$379</f>
        <v>0.20744194844354991</v>
      </c>
    </row>
    <row r="84" spans="1:12">
      <c r="A84" s="26"/>
      <c r="B84" s="28"/>
      <c r="C84" s="66"/>
      <c r="D84" s="20" t="s">
        <v>182</v>
      </c>
      <c r="E84" s="27"/>
      <c r="F84" s="27"/>
      <c r="G84" s="139"/>
      <c r="H84" s="28"/>
      <c r="I84" s="28"/>
      <c r="J84" s="23"/>
    </row>
    <row r="85" spans="1:12" ht="45">
      <c r="A85" s="8" t="s">
        <v>174</v>
      </c>
      <c r="B85" s="8" t="s">
        <v>993</v>
      </c>
      <c r="C85" s="8" t="s">
        <v>1329</v>
      </c>
      <c r="D85" s="9" t="s">
        <v>185</v>
      </c>
      <c r="E85" s="8" t="s">
        <v>46</v>
      </c>
      <c r="F85" s="10">
        <v>23</v>
      </c>
      <c r="G85" s="32">
        <v>553</v>
      </c>
      <c r="H85" s="11">
        <f t="shared" ref="H85:H130" si="18">G85*1.2237</f>
        <v>676.70609999999999</v>
      </c>
      <c r="I85" s="11">
        <f>TRUNC((F85*H85),2)</f>
        <v>15564.24</v>
      </c>
      <c r="J85" s="24" t="s">
        <v>904</v>
      </c>
      <c r="K85" s="71">
        <f t="shared" ref="K85:K130" si="19">I85/$I$379</f>
        <v>1.3986035640403635E-3</v>
      </c>
    </row>
    <row r="86" spans="1:12" ht="45">
      <c r="A86" s="8" t="s">
        <v>175</v>
      </c>
      <c r="B86" s="8" t="s">
        <v>993</v>
      </c>
      <c r="C86" s="8" t="s">
        <v>1330</v>
      </c>
      <c r="D86" s="9" t="s">
        <v>188</v>
      </c>
      <c r="E86" s="8" t="s">
        <v>46</v>
      </c>
      <c r="F86" s="10">
        <v>2</v>
      </c>
      <c r="G86" s="32">
        <v>597.70000000000005</v>
      </c>
      <c r="H86" s="11">
        <f t="shared" si="18"/>
        <v>731.4054900000001</v>
      </c>
      <c r="I86" s="11">
        <f t="shared" ref="I86:I130" si="20">TRUNC((F86*H86),2)</f>
        <v>1462.81</v>
      </c>
      <c r="J86" s="24" t="s">
        <v>904</v>
      </c>
      <c r="K86" s="71">
        <f t="shared" si="19"/>
        <v>1.3144819660413127E-4</v>
      </c>
    </row>
    <row r="87" spans="1:12" ht="45">
      <c r="A87" s="8" t="s">
        <v>177</v>
      </c>
      <c r="B87" s="8" t="s">
        <v>993</v>
      </c>
      <c r="C87" s="8" t="s">
        <v>1331</v>
      </c>
      <c r="D87" s="9" t="s">
        <v>191</v>
      </c>
      <c r="E87" s="8" t="s">
        <v>46</v>
      </c>
      <c r="F87" s="10">
        <v>2</v>
      </c>
      <c r="G87" s="32">
        <v>905.87</v>
      </c>
      <c r="H87" s="11">
        <f t="shared" si="18"/>
        <v>1108.513119</v>
      </c>
      <c r="I87" s="11">
        <f t="shared" si="20"/>
        <v>2217.02</v>
      </c>
      <c r="J87" s="24" t="s">
        <v>904</v>
      </c>
      <c r="K87" s="71">
        <f t="shared" si="19"/>
        <v>1.9922155360934852E-4</v>
      </c>
    </row>
    <row r="88" spans="1:12" ht="45">
      <c r="A88" s="8" t="s">
        <v>179</v>
      </c>
      <c r="B88" s="8" t="s">
        <v>993</v>
      </c>
      <c r="C88" s="8" t="s">
        <v>1332</v>
      </c>
      <c r="D88" s="9" t="s">
        <v>194</v>
      </c>
      <c r="E88" s="8" t="s">
        <v>46</v>
      </c>
      <c r="F88" s="10">
        <v>1</v>
      </c>
      <c r="G88" s="32">
        <v>1474.43</v>
      </c>
      <c r="H88" s="11">
        <f t="shared" si="18"/>
        <v>1804.2599910000001</v>
      </c>
      <c r="I88" s="11">
        <f t="shared" si="20"/>
        <v>1804.25</v>
      </c>
      <c r="J88" s="24" t="s">
        <v>904</v>
      </c>
      <c r="K88" s="71">
        <f t="shared" si="19"/>
        <v>1.6213001601233506E-4</v>
      </c>
    </row>
    <row r="89" spans="1:12" ht="32.450000000000003" customHeight="1">
      <c r="A89" s="8" t="s">
        <v>180</v>
      </c>
      <c r="B89" s="8" t="s">
        <v>993</v>
      </c>
      <c r="C89" s="8" t="s">
        <v>1333</v>
      </c>
      <c r="D89" s="9" t="s">
        <v>197</v>
      </c>
      <c r="E89" s="8" t="s">
        <v>96</v>
      </c>
      <c r="F89" s="10">
        <v>100</v>
      </c>
      <c r="G89" s="32">
        <v>134.5</v>
      </c>
      <c r="H89" s="11">
        <f t="shared" si="18"/>
        <v>164.58765</v>
      </c>
      <c r="I89" s="11">
        <f t="shared" si="20"/>
        <v>16458.759999999998</v>
      </c>
      <c r="J89" s="24" t="s">
        <v>904</v>
      </c>
      <c r="K89" s="71">
        <f t="shared" si="19"/>
        <v>1.4789851862786086E-3</v>
      </c>
    </row>
    <row r="90" spans="1:12" ht="30" customHeight="1">
      <c r="A90" s="8" t="s">
        <v>1026</v>
      </c>
      <c r="B90" s="8" t="s">
        <v>993</v>
      </c>
      <c r="C90" s="8" t="s">
        <v>1334</v>
      </c>
      <c r="D90" s="9" t="s">
        <v>200</v>
      </c>
      <c r="E90" s="8" t="s">
        <v>96</v>
      </c>
      <c r="F90" s="10">
        <v>300</v>
      </c>
      <c r="G90" s="32">
        <v>161.86000000000001</v>
      </c>
      <c r="H90" s="11">
        <f t="shared" si="18"/>
        <v>198.06808200000003</v>
      </c>
      <c r="I90" s="11">
        <f t="shared" si="20"/>
        <v>59420.42</v>
      </c>
      <c r="J90" s="24" t="s">
        <v>904</v>
      </c>
      <c r="K90" s="71">
        <f t="shared" si="19"/>
        <v>5.3395225972341269E-3</v>
      </c>
    </row>
    <row r="91" spans="1:12" ht="33.6" customHeight="1">
      <c r="A91" s="8" t="s">
        <v>183</v>
      </c>
      <c r="B91" s="8" t="s">
        <v>993</v>
      </c>
      <c r="C91" s="8" t="s">
        <v>1335</v>
      </c>
      <c r="D91" s="9" t="s">
        <v>203</v>
      </c>
      <c r="E91" s="8" t="s">
        <v>96</v>
      </c>
      <c r="F91" s="10">
        <v>40</v>
      </c>
      <c r="G91" s="32">
        <v>87.13</v>
      </c>
      <c r="H91" s="11">
        <f t="shared" si="18"/>
        <v>106.620981</v>
      </c>
      <c r="I91" s="11">
        <f t="shared" si="20"/>
        <v>4264.83</v>
      </c>
      <c r="J91" s="24" t="s">
        <v>904</v>
      </c>
      <c r="K91" s="71">
        <f t="shared" si="19"/>
        <v>3.8323788620750281E-4</v>
      </c>
    </row>
    <row r="92" spans="1:12" ht="33" customHeight="1">
      <c r="A92" s="8" t="s">
        <v>186</v>
      </c>
      <c r="B92" s="8" t="s">
        <v>993</v>
      </c>
      <c r="C92" s="8" t="s">
        <v>1336</v>
      </c>
      <c r="D92" s="9" t="s">
        <v>206</v>
      </c>
      <c r="E92" s="8" t="s">
        <v>96</v>
      </c>
      <c r="F92" s="10">
        <v>120</v>
      </c>
      <c r="G92" s="32">
        <v>110.99</v>
      </c>
      <c r="H92" s="11">
        <f t="shared" si="18"/>
        <v>135.81846300000001</v>
      </c>
      <c r="I92" s="11">
        <f t="shared" si="20"/>
        <v>16298.21</v>
      </c>
      <c r="J92" s="24" t="s">
        <v>904</v>
      </c>
      <c r="K92" s="71">
        <f t="shared" si="19"/>
        <v>1.464558153400249E-3</v>
      </c>
    </row>
    <row r="93" spans="1:12" ht="32.450000000000003" customHeight="1">
      <c r="A93" s="8" t="s">
        <v>189</v>
      </c>
      <c r="B93" s="8" t="s">
        <v>993</v>
      </c>
      <c r="C93" s="8" t="s">
        <v>1337</v>
      </c>
      <c r="D93" s="9" t="s">
        <v>209</v>
      </c>
      <c r="E93" s="8" t="s">
        <v>96</v>
      </c>
      <c r="F93" s="10">
        <v>200</v>
      </c>
      <c r="G93" s="32">
        <v>24.39</v>
      </c>
      <c r="H93" s="11">
        <f t="shared" si="18"/>
        <v>29.846043000000002</v>
      </c>
      <c r="I93" s="11">
        <f t="shared" si="20"/>
        <v>5969.2</v>
      </c>
      <c r="J93" s="24" t="s">
        <v>904</v>
      </c>
      <c r="K93" s="71">
        <f t="shared" si="19"/>
        <v>5.3639267927439672E-4</v>
      </c>
    </row>
    <row r="94" spans="1:12" ht="31.15" customHeight="1">
      <c r="A94" s="8" t="s">
        <v>192</v>
      </c>
      <c r="B94" s="8" t="s">
        <v>993</v>
      </c>
      <c r="C94" s="8" t="s">
        <v>1338</v>
      </c>
      <c r="D94" s="9" t="s">
        <v>212</v>
      </c>
      <c r="E94" s="8" t="s">
        <v>96</v>
      </c>
      <c r="F94" s="10">
        <v>3000</v>
      </c>
      <c r="G94" s="32">
        <v>12.17</v>
      </c>
      <c r="H94" s="11">
        <f t="shared" si="18"/>
        <v>14.892429</v>
      </c>
      <c r="I94" s="11">
        <f t="shared" si="20"/>
        <v>44677.279999999999</v>
      </c>
      <c r="J94" s="24" t="s">
        <v>904</v>
      </c>
      <c r="K94" s="71">
        <f t="shared" si="19"/>
        <v>4.0147031297146051E-3</v>
      </c>
    </row>
    <row r="95" spans="1:12" ht="45">
      <c r="A95" s="8" t="s">
        <v>195</v>
      </c>
      <c r="B95" s="8" t="s">
        <v>993</v>
      </c>
      <c r="C95" s="8" t="s">
        <v>1339</v>
      </c>
      <c r="D95" s="9" t="s">
        <v>215</v>
      </c>
      <c r="E95" s="8" t="s">
        <v>46</v>
      </c>
      <c r="F95" s="10">
        <v>70</v>
      </c>
      <c r="G95" s="32">
        <v>382.54</v>
      </c>
      <c r="H95" s="11">
        <f t="shared" si="18"/>
        <v>468.11419800000004</v>
      </c>
      <c r="I95" s="11">
        <f t="shared" si="20"/>
        <v>32767.99</v>
      </c>
      <c r="J95" s="24" t="s">
        <v>904</v>
      </c>
      <c r="K95" s="71">
        <f t="shared" si="19"/>
        <v>2.944533597556899E-3</v>
      </c>
    </row>
    <row r="96" spans="1:12" ht="45">
      <c r="A96" s="8" t="s">
        <v>198</v>
      </c>
      <c r="B96" s="8" t="s">
        <v>993</v>
      </c>
      <c r="C96" s="8" t="s">
        <v>1340</v>
      </c>
      <c r="D96" s="9" t="s">
        <v>218</v>
      </c>
      <c r="E96" s="8" t="s">
        <v>46</v>
      </c>
      <c r="F96" s="10">
        <v>130</v>
      </c>
      <c r="G96" s="32">
        <v>509.44</v>
      </c>
      <c r="H96" s="11">
        <f t="shared" si="18"/>
        <v>623.40172800000005</v>
      </c>
      <c r="I96" s="11">
        <f t="shared" si="20"/>
        <v>81042.22</v>
      </c>
      <c r="J96" s="24" t="s">
        <v>904</v>
      </c>
      <c r="K96" s="71">
        <f t="shared" si="19"/>
        <v>7.2824588755855237E-3</v>
      </c>
    </row>
    <row r="97" spans="1:11" ht="22.5">
      <c r="A97" s="8" t="s">
        <v>201</v>
      </c>
      <c r="B97" s="8" t="s">
        <v>993</v>
      </c>
      <c r="C97" s="8" t="s">
        <v>1341</v>
      </c>
      <c r="D97" s="9" t="s">
        <v>221</v>
      </c>
      <c r="E97" s="8" t="s">
        <v>46</v>
      </c>
      <c r="F97" s="10">
        <v>30</v>
      </c>
      <c r="G97" s="32">
        <v>9.52</v>
      </c>
      <c r="H97" s="11">
        <f t="shared" si="18"/>
        <v>11.649623999999999</v>
      </c>
      <c r="I97" s="11">
        <f t="shared" si="20"/>
        <v>349.48</v>
      </c>
      <c r="J97" s="24" t="s">
        <v>904</v>
      </c>
      <c r="K97" s="71">
        <f t="shared" si="19"/>
        <v>3.1404294302890875E-5</v>
      </c>
    </row>
    <row r="98" spans="1:11" ht="22.5">
      <c r="A98" s="8" t="s">
        <v>204</v>
      </c>
      <c r="B98" s="8" t="s">
        <v>993</v>
      </c>
      <c r="C98" s="8" t="s">
        <v>1342</v>
      </c>
      <c r="D98" s="9" t="s">
        <v>224</v>
      </c>
      <c r="E98" s="8" t="s">
        <v>46</v>
      </c>
      <c r="F98" s="10">
        <v>9</v>
      </c>
      <c r="G98" s="32">
        <v>37.28</v>
      </c>
      <c r="H98" s="11">
        <f t="shared" si="18"/>
        <v>45.619536000000004</v>
      </c>
      <c r="I98" s="11">
        <f t="shared" si="20"/>
        <v>410.57</v>
      </c>
      <c r="J98" s="24" t="s">
        <v>904</v>
      </c>
      <c r="K98" s="71">
        <f t="shared" si="19"/>
        <v>3.6893845461651325E-5</v>
      </c>
    </row>
    <row r="99" spans="1:11" ht="22.5">
      <c r="A99" s="8" t="s">
        <v>207</v>
      </c>
      <c r="B99" s="8" t="s">
        <v>993</v>
      </c>
      <c r="C99" s="8" t="s">
        <v>1343</v>
      </c>
      <c r="D99" s="9" t="s">
        <v>227</v>
      </c>
      <c r="E99" s="8" t="s">
        <v>46</v>
      </c>
      <c r="F99" s="10">
        <v>16</v>
      </c>
      <c r="G99" s="32">
        <v>15.04</v>
      </c>
      <c r="H99" s="11">
        <f t="shared" si="18"/>
        <v>18.404447999999999</v>
      </c>
      <c r="I99" s="11">
        <f t="shared" si="20"/>
        <v>294.47000000000003</v>
      </c>
      <c r="J99" s="24" t="s">
        <v>904</v>
      </c>
      <c r="K99" s="71">
        <f t="shared" si="19"/>
        <v>2.6461092318222148E-5</v>
      </c>
    </row>
    <row r="100" spans="1:11" ht="33.75">
      <c r="A100" s="8" t="s">
        <v>210</v>
      </c>
      <c r="B100" s="8" t="s">
        <v>993</v>
      </c>
      <c r="C100" s="8" t="s">
        <v>1344</v>
      </c>
      <c r="D100" s="9" t="s">
        <v>230</v>
      </c>
      <c r="E100" s="8" t="s">
        <v>46</v>
      </c>
      <c r="F100" s="10">
        <v>1</v>
      </c>
      <c r="G100" s="32">
        <v>294.02999999999997</v>
      </c>
      <c r="H100" s="11">
        <f t="shared" si="18"/>
        <v>359.80451099999999</v>
      </c>
      <c r="I100" s="11">
        <f t="shared" si="20"/>
        <v>359.8</v>
      </c>
      <c r="J100" s="24" t="s">
        <v>904</v>
      </c>
      <c r="K100" s="71">
        <f t="shared" si="19"/>
        <v>3.2331650137862355E-5</v>
      </c>
    </row>
    <row r="101" spans="1:11">
      <c r="A101" s="8" t="s">
        <v>213</v>
      </c>
      <c r="B101" s="8" t="s">
        <v>993</v>
      </c>
      <c r="C101" s="8" t="s">
        <v>1345</v>
      </c>
      <c r="D101" s="9" t="s">
        <v>233</v>
      </c>
      <c r="E101" s="8" t="s">
        <v>46</v>
      </c>
      <c r="F101" s="10">
        <v>2</v>
      </c>
      <c r="G101" s="32">
        <v>128.4</v>
      </c>
      <c r="H101" s="11">
        <f t="shared" si="18"/>
        <v>157.12308000000002</v>
      </c>
      <c r="I101" s="11">
        <f t="shared" si="20"/>
        <v>314.24</v>
      </c>
      <c r="J101" s="24" t="s">
        <v>904</v>
      </c>
      <c r="K101" s="71">
        <f t="shared" si="19"/>
        <v>2.8237625734635538E-5</v>
      </c>
    </row>
    <row r="102" spans="1:11" ht="22.5">
      <c r="A102" s="8" t="s">
        <v>216</v>
      </c>
      <c r="B102" s="8" t="s">
        <v>993</v>
      </c>
      <c r="C102" s="8" t="s">
        <v>1346</v>
      </c>
      <c r="D102" s="9" t="s">
        <v>236</v>
      </c>
      <c r="E102" s="8" t="s">
        <v>46</v>
      </c>
      <c r="F102" s="10">
        <v>1</v>
      </c>
      <c r="G102" s="32">
        <v>77220.63</v>
      </c>
      <c r="H102" s="11">
        <f t="shared" si="18"/>
        <v>94494.884931000008</v>
      </c>
      <c r="I102" s="11">
        <f t="shared" si="20"/>
        <v>94494.88</v>
      </c>
      <c r="J102" s="24" t="s">
        <v>904</v>
      </c>
      <c r="K102" s="71">
        <f t="shared" si="19"/>
        <v>8.4913157309040761E-3</v>
      </c>
    </row>
    <row r="103" spans="1:11" ht="22.5">
      <c r="A103" s="8" t="s">
        <v>219</v>
      </c>
      <c r="B103" s="8" t="s">
        <v>993</v>
      </c>
      <c r="C103" s="8" t="s">
        <v>1347</v>
      </c>
      <c r="D103" s="9" t="s">
        <v>239</v>
      </c>
      <c r="E103" s="8" t="s">
        <v>46</v>
      </c>
      <c r="F103" s="10">
        <v>36</v>
      </c>
      <c r="G103" s="32">
        <v>31.76</v>
      </c>
      <c r="H103" s="11">
        <f t="shared" si="18"/>
        <v>38.864712000000004</v>
      </c>
      <c r="I103" s="11">
        <f t="shared" si="20"/>
        <v>1399.12</v>
      </c>
      <c r="J103" s="24" t="s">
        <v>904</v>
      </c>
      <c r="K103" s="71">
        <f t="shared" si="19"/>
        <v>1.2572500928539738E-4</v>
      </c>
    </row>
    <row r="104" spans="1:11" ht="22.5">
      <c r="A104" s="8" t="s">
        <v>222</v>
      </c>
      <c r="B104" s="8" t="s">
        <v>993</v>
      </c>
      <c r="C104" s="8" t="s">
        <v>1348</v>
      </c>
      <c r="D104" s="9" t="s">
        <v>242</v>
      </c>
      <c r="E104" s="8" t="s">
        <v>46</v>
      </c>
      <c r="F104" s="10">
        <v>1</v>
      </c>
      <c r="G104" s="32">
        <v>43.18</v>
      </c>
      <c r="H104" s="11">
        <f t="shared" si="18"/>
        <v>52.839365999999998</v>
      </c>
      <c r="I104" s="11">
        <f t="shared" si="20"/>
        <v>52.83</v>
      </c>
      <c r="J104" s="24" t="s">
        <v>904</v>
      </c>
      <c r="K104" s="71">
        <f t="shared" si="19"/>
        <v>4.7473070505371546E-6</v>
      </c>
    </row>
    <row r="105" spans="1:11" ht="22.5">
      <c r="A105" s="8" t="s">
        <v>225</v>
      </c>
      <c r="B105" s="8" t="s">
        <v>993</v>
      </c>
      <c r="C105" s="8" t="s">
        <v>1349</v>
      </c>
      <c r="D105" s="9" t="s">
        <v>245</v>
      </c>
      <c r="E105" s="8" t="s">
        <v>46</v>
      </c>
      <c r="F105" s="10">
        <v>2</v>
      </c>
      <c r="G105" s="32">
        <v>125.88</v>
      </c>
      <c r="H105" s="11">
        <f t="shared" si="18"/>
        <v>154.039356</v>
      </c>
      <c r="I105" s="11">
        <f t="shared" si="20"/>
        <v>308.07</v>
      </c>
      <c r="J105" s="24" t="s">
        <v>904</v>
      </c>
      <c r="K105" s="71">
        <f t="shared" si="19"/>
        <v>2.768318915500627E-5</v>
      </c>
    </row>
    <row r="106" spans="1:11" ht="22.5">
      <c r="A106" s="8" t="s">
        <v>228</v>
      </c>
      <c r="B106" s="8" t="s">
        <v>993</v>
      </c>
      <c r="C106" s="8" t="s">
        <v>1350</v>
      </c>
      <c r="D106" s="9" t="s">
        <v>248</v>
      </c>
      <c r="E106" s="8" t="s">
        <v>46</v>
      </c>
      <c r="F106" s="10">
        <v>1</v>
      </c>
      <c r="G106" s="32">
        <v>2607.9499999999998</v>
      </c>
      <c r="H106" s="11">
        <f t="shared" si="18"/>
        <v>3191.3484149999999</v>
      </c>
      <c r="I106" s="11">
        <f t="shared" si="20"/>
        <v>3191.34</v>
      </c>
      <c r="J106" s="24" t="s">
        <v>904</v>
      </c>
      <c r="K106" s="71">
        <f t="shared" si="19"/>
        <v>2.8677400875754764E-4</v>
      </c>
    </row>
    <row r="107" spans="1:11" ht="22.5">
      <c r="A107" s="8" t="s">
        <v>231</v>
      </c>
      <c r="B107" s="8" t="s">
        <v>993</v>
      </c>
      <c r="C107" s="8" t="s">
        <v>1351</v>
      </c>
      <c r="D107" s="9" t="s">
        <v>251</v>
      </c>
      <c r="E107" s="8" t="s">
        <v>46</v>
      </c>
      <c r="F107" s="10">
        <v>1</v>
      </c>
      <c r="G107" s="32">
        <v>1037.33</v>
      </c>
      <c r="H107" s="11">
        <f t="shared" si="18"/>
        <v>1269.380721</v>
      </c>
      <c r="I107" s="11">
        <f t="shared" si="20"/>
        <v>1269.3800000000001</v>
      </c>
      <c r="J107" s="24" t="s">
        <v>904</v>
      </c>
      <c r="K107" s="71">
        <f t="shared" si="19"/>
        <v>1.1406656490272295E-4</v>
      </c>
    </row>
    <row r="108" spans="1:11" ht="33.75">
      <c r="A108" s="8" t="s">
        <v>234</v>
      </c>
      <c r="B108" s="8" t="s">
        <v>993</v>
      </c>
      <c r="C108" s="8" t="s">
        <v>1352</v>
      </c>
      <c r="D108" s="9" t="s">
        <v>254</v>
      </c>
      <c r="E108" s="8" t="s">
        <v>96</v>
      </c>
      <c r="F108" s="10">
        <v>92</v>
      </c>
      <c r="G108" s="32">
        <v>118.39</v>
      </c>
      <c r="H108" s="11">
        <f t="shared" si="18"/>
        <v>144.87384299999999</v>
      </c>
      <c r="I108" s="11">
        <f t="shared" si="20"/>
        <v>13328.39</v>
      </c>
      <c r="J108" s="24" t="s">
        <v>904</v>
      </c>
      <c r="K108" s="71">
        <f t="shared" si="19"/>
        <v>1.197689945472438E-3</v>
      </c>
    </row>
    <row r="109" spans="1:11" ht="22.5">
      <c r="A109" s="8" t="s">
        <v>237</v>
      </c>
      <c r="B109" s="8" t="s">
        <v>993</v>
      </c>
      <c r="C109" s="8" t="s">
        <v>1353</v>
      </c>
      <c r="D109" s="9" t="s">
        <v>257</v>
      </c>
      <c r="E109" s="8" t="s">
        <v>46</v>
      </c>
      <c r="F109" s="10">
        <v>10</v>
      </c>
      <c r="G109" s="32">
        <v>75.569999999999993</v>
      </c>
      <c r="H109" s="11">
        <f t="shared" si="18"/>
        <v>92.475008999999986</v>
      </c>
      <c r="I109" s="11">
        <f t="shared" si="20"/>
        <v>924.75</v>
      </c>
      <c r="J109" s="24" t="s">
        <v>904</v>
      </c>
      <c r="K109" s="71">
        <f t="shared" si="19"/>
        <v>8.3098091898244056E-5</v>
      </c>
    </row>
    <row r="110" spans="1:11" ht="22.5">
      <c r="A110" s="8" t="s">
        <v>240</v>
      </c>
      <c r="B110" s="8" t="s">
        <v>993</v>
      </c>
      <c r="C110" s="8" t="s">
        <v>1354</v>
      </c>
      <c r="D110" s="9" t="s">
        <v>260</v>
      </c>
      <c r="E110" s="8" t="s">
        <v>46</v>
      </c>
      <c r="F110" s="10">
        <v>30</v>
      </c>
      <c r="G110" s="32">
        <v>17.22</v>
      </c>
      <c r="H110" s="11">
        <f t="shared" si="18"/>
        <v>21.072113999999999</v>
      </c>
      <c r="I110" s="11">
        <f t="shared" si="20"/>
        <v>632.16</v>
      </c>
      <c r="J110" s="24" t="s">
        <v>904</v>
      </c>
      <c r="K110" s="71">
        <f t="shared" si="19"/>
        <v>5.6805936495695014E-5</v>
      </c>
    </row>
    <row r="111" spans="1:11" ht="22.5">
      <c r="A111" s="8" t="s">
        <v>243</v>
      </c>
      <c r="B111" s="8" t="s">
        <v>993</v>
      </c>
      <c r="C111" s="8" t="s">
        <v>1355</v>
      </c>
      <c r="D111" s="9" t="s">
        <v>263</v>
      </c>
      <c r="E111" s="8" t="s">
        <v>46</v>
      </c>
      <c r="F111" s="10">
        <v>50</v>
      </c>
      <c r="G111" s="32">
        <v>11.46</v>
      </c>
      <c r="H111" s="11">
        <f t="shared" si="18"/>
        <v>14.023602</v>
      </c>
      <c r="I111" s="11">
        <f t="shared" si="20"/>
        <v>701.18</v>
      </c>
      <c r="J111" s="24" t="s">
        <v>904</v>
      </c>
      <c r="K111" s="71">
        <f t="shared" si="19"/>
        <v>6.3008077942374442E-5</v>
      </c>
    </row>
    <row r="112" spans="1:11" ht="33.75">
      <c r="A112" s="8" t="s">
        <v>246</v>
      </c>
      <c r="B112" s="8" t="s">
        <v>993</v>
      </c>
      <c r="C112" s="8" t="s">
        <v>1356</v>
      </c>
      <c r="D112" s="9" t="s">
        <v>266</v>
      </c>
      <c r="E112" s="8" t="s">
        <v>96</v>
      </c>
      <c r="F112" s="10">
        <v>40</v>
      </c>
      <c r="G112" s="32">
        <v>60.02</v>
      </c>
      <c r="H112" s="11">
        <f t="shared" si="18"/>
        <v>73.446474000000009</v>
      </c>
      <c r="I112" s="11">
        <f t="shared" si="20"/>
        <v>2937.85</v>
      </c>
      <c r="J112" s="24" t="s">
        <v>904</v>
      </c>
      <c r="K112" s="71">
        <f t="shared" si="19"/>
        <v>2.6399538176075294E-4</v>
      </c>
    </row>
    <row r="113" spans="1:11" ht="22.5">
      <c r="A113" s="8" t="s">
        <v>249</v>
      </c>
      <c r="B113" s="8" t="s">
        <v>1094</v>
      </c>
      <c r="C113" s="8" t="s">
        <v>268</v>
      </c>
      <c r="D113" s="9" t="s">
        <v>269</v>
      </c>
      <c r="E113" s="8" t="s">
        <v>46</v>
      </c>
      <c r="F113" s="10">
        <v>19</v>
      </c>
      <c r="G113" s="32">
        <v>11.17</v>
      </c>
      <c r="H113" s="11">
        <f t="shared" si="18"/>
        <v>13.668729000000001</v>
      </c>
      <c r="I113" s="11">
        <f t="shared" si="20"/>
        <v>259.7</v>
      </c>
      <c r="J113" s="24" t="s">
        <v>904</v>
      </c>
      <c r="K113" s="71">
        <f t="shared" si="19"/>
        <v>2.3336657978885083E-5</v>
      </c>
    </row>
    <row r="114" spans="1:11" ht="22.5">
      <c r="A114" s="8" t="s">
        <v>252</v>
      </c>
      <c r="B114" s="8" t="s">
        <v>1094</v>
      </c>
      <c r="C114" s="8" t="s">
        <v>271</v>
      </c>
      <c r="D114" s="9" t="s">
        <v>272</v>
      </c>
      <c r="E114" s="8" t="s">
        <v>46</v>
      </c>
      <c r="F114" s="10">
        <v>46</v>
      </c>
      <c r="G114" s="32">
        <v>12.77</v>
      </c>
      <c r="H114" s="11">
        <f t="shared" si="18"/>
        <v>15.626649</v>
      </c>
      <c r="I114" s="11">
        <f t="shared" si="20"/>
        <v>718.82</v>
      </c>
      <c r="J114" s="24" t="s">
        <v>904</v>
      </c>
      <c r="K114" s="71">
        <f t="shared" si="19"/>
        <v>6.459320942773268E-5</v>
      </c>
    </row>
    <row r="115" spans="1:11" ht="22.5">
      <c r="A115" s="8" t="s">
        <v>255</v>
      </c>
      <c r="B115" s="8" t="s">
        <v>1094</v>
      </c>
      <c r="C115" s="8" t="s">
        <v>274</v>
      </c>
      <c r="D115" s="9" t="s">
        <v>275</v>
      </c>
      <c r="E115" s="8" t="s">
        <v>46</v>
      </c>
      <c r="F115" s="10">
        <v>1</v>
      </c>
      <c r="G115" s="32">
        <v>12.77</v>
      </c>
      <c r="H115" s="11">
        <f t="shared" si="18"/>
        <v>15.626649</v>
      </c>
      <c r="I115" s="11">
        <f t="shared" si="20"/>
        <v>15.62</v>
      </c>
      <c r="J115" s="24" t="s">
        <v>904</v>
      </c>
      <c r="K115" s="71">
        <f t="shared" si="19"/>
        <v>1.4036141610711783E-6</v>
      </c>
    </row>
    <row r="116" spans="1:11" ht="22.5">
      <c r="A116" s="8" t="s">
        <v>258</v>
      </c>
      <c r="B116" s="8" t="s">
        <v>1094</v>
      </c>
      <c r="C116" s="8" t="s">
        <v>277</v>
      </c>
      <c r="D116" s="9" t="s">
        <v>278</v>
      </c>
      <c r="E116" s="8" t="s">
        <v>46</v>
      </c>
      <c r="F116" s="10">
        <v>6</v>
      </c>
      <c r="G116" s="32">
        <v>51.18</v>
      </c>
      <c r="H116" s="11">
        <f t="shared" si="18"/>
        <v>62.628965999999998</v>
      </c>
      <c r="I116" s="11">
        <f t="shared" si="20"/>
        <v>375.77</v>
      </c>
      <c r="J116" s="24" t="s">
        <v>904</v>
      </c>
      <c r="K116" s="71">
        <f t="shared" si="19"/>
        <v>3.3766715320468415E-5</v>
      </c>
    </row>
    <row r="117" spans="1:11" ht="22.5">
      <c r="A117" s="8" t="s">
        <v>261</v>
      </c>
      <c r="B117" s="8" t="s">
        <v>1094</v>
      </c>
      <c r="C117" s="8" t="s">
        <v>280</v>
      </c>
      <c r="D117" s="9" t="s">
        <v>281</v>
      </c>
      <c r="E117" s="8" t="s">
        <v>46</v>
      </c>
      <c r="F117" s="10">
        <v>3</v>
      </c>
      <c r="G117" s="32">
        <v>68.900000000000006</v>
      </c>
      <c r="H117" s="11">
        <f t="shared" si="18"/>
        <v>84.312930000000009</v>
      </c>
      <c r="I117" s="11">
        <f t="shared" si="20"/>
        <v>252.93</v>
      </c>
      <c r="J117" s="24" t="s">
        <v>904</v>
      </c>
      <c r="K117" s="71">
        <f t="shared" si="19"/>
        <v>2.2728305362338869E-5</v>
      </c>
    </row>
    <row r="118" spans="1:11" ht="22.5">
      <c r="A118" s="8" t="s">
        <v>264</v>
      </c>
      <c r="B118" s="8" t="s">
        <v>1094</v>
      </c>
      <c r="C118" s="8" t="s">
        <v>283</v>
      </c>
      <c r="D118" s="9" t="s">
        <v>284</v>
      </c>
      <c r="E118" s="8" t="s">
        <v>46</v>
      </c>
      <c r="F118" s="10">
        <v>4</v>
      </c>
      <c r="G118" s="32">
        <v>93.45</v>
      </c>
      <c r="H118" s="11">
        <f t="shared" si="18"/>
        <v>114.354765</v>
      </c>
      <c r="I118" s="11">
        <f t="shared" si="20"/>
        <v>457.41</v>
      </c>
      <c r="J118" s="24" t="s">
        <v>904</v>
      </c>
      <c r="K118" s="71">
        <f t="shared" si="19"/>
        <v>4.1102890743634295E-5</v>
      </c>
    </row>
    <row r="119" spans="1:11" ht="22.5">
      <c r="A119" s="8" t="s">
        <v>267</v>
      </c>
      <c r="B119" s="8" t="s">
        <v>1094</v>
      </c>
      <c r="C119" s="8" t="s">
        <v>286</v>
      </c>
      <c r="D119" s="9" t="s">
        <v>287</v>
      </c>
      <c r="E119" s="8" t="s">
        <v>46</v>
      </c>
      <c r="F119" s="10">
        <v>17</v>
      </c>
      <c r="G119" s="32">
        <v>55.12</v>
      </c>
      <c r="H119" s="11">
        <f t="shared" si="18"/>
        <v>67.450344000000001</v>
      </c>
      <c r="I119" s="11">
        <f t="shared" si="20"/>
        <v>1146.6500000000001</v>
      </c>
      <c r="J119" s="24" t="s">
        <v>904</v>
      </c>
      <c r="K119" s="71">
        <f t="shared" si="19"/>
        <v>1.0303803955136151E-4</v>
      </c>
    </row>
    <row r="120" spans="1:11" ht="22.5">
      <c r="A120" s="8" t="s">
        <v>270</v>
      </c>
      <c r="B120" s="8" t="s">
        <v>1094</v>
      </c>
      <c r="C120" s="8" t="s">
        <v>289</v>
      </c>
      <c r="D120" s="9" t="s">
        <v>290</v>
      </c>
      <c r="E120" s="8" t="s">
        <v>46</v>
      </c>
      <c r="F120" s="10">
        <v>2</v>
      </c>
      <c r="G120" s="32">
        <v>81.34</v>
      </c>
      <c r="H120" s="11">
        <f t="shared" si="18"/>
        <v>99.535758000000001</v>
      </c>
      <c r="I120" s="11">
        <f t="shared" si="20"/>
        <v>199.07</v>
      </c>
      <c r="J120" s="24" t="s">
        <v>904</v>
      </c>
      <c r="K120" s="71">
        <f t="shared" si="19"/>
        <v>1.7888442448427622E-5</v>
      </c>
    </row>
    <row r="121" spans="1:11" ht="56.25">
      <c r="A121" s="8" t="s">
        <v>273</v>
      </c>
      <c r="B121" s="8" t="s">
        <v>993</v>
      </c>
      <c r="C121" s="8" t="s">
        <v>1357</v>
      </c>
      <c r="D121" s="9" t="s">
        <v>293</v>
      </c>
      <c r="E121" s="8" t="s">
        <v>96</v>
      </c>
      <c r="F121" s="10">
        <v>50</v>
      </c>
      <c r="G121" s="32">
        <v>47.78</v>
      </c>
      <c r="H121" s="11">
        <f t="shared" si="18"/>
        <v>58.468386000000002</v>
      </c>
      <c r="I121" s="11">
        <f t="shared" si="20"/>
        <v>2923.41</v>
      </c>
      <c r="J121" s="24" t="s">
        <v>904</v>
      </c>
      <c r="K121" s="71">
        <f t="shared" si="19"/>
        <v>2.6269780247228512E-4</v>
      </c>
    </row>
    <row r="122" spans="1:11" ht="45">
      <c r="A122" s="8" t="s">
        <v>276</v>
      </c>
      <c r="B122" s="8" t="s">
        <v>993</v>
      </c>
      <c r="C122" s="8" t="s">
        <v>1358</v>
      </c>
      <c r="D122" s="9" t="s">
        <v>296</v>
      </c>
      <c r="E122" s="8" t="s">
        <v>46</v>
      </c>
      <c r="F122" s="10">
        <v>309</v>
      </c>
      <c r="G122" s="32">
        <v>453.51</v>
      </c>
      <c r="H122" s="11">
        <f t="shared" si="18"/>
        <v>554.96018700000002</v>
      </c>
      <c r="I122" s="11">
        <f t="shared" si="20"/>
        <v>171482.69</v>
      </c>
      <c r="J122" s="24" t="s">
        <v>904</v>
      </c>
      <c r="K122" s="71">
        <f t="shared" si="19"/>
        <v>1.540944507442887E-2</v>
      </c>
    </row>
    <row r="123" spans="1:11">
      <c r="A123" s="8" t="s">
        <v>279</v>
      </c>
      <c r="B123" s="8" t="s">
        <v>993</v>
      </c>
      <c r="C123" s="8" t="s">
        <v>1359</v>
      </c>
      <c r="D123" s="9" t="s">
        <v>299</v>
      </c>
      <c r="E123" s="8" t="s">
        <v>46</v>
      </c>
      <c r="F123" s="10">
        <v>57</v>
      </c>
      <c r="G123" s="32">
        <v>5.53</v>
      </c>
      <c r="H123" s="11">
        <f t="shared" si="18"/>
        <v>6.767061</v>
      </c>
      <c r="I123" s="11">
        <f t="shared" si="20"/>
        <v>385.72</v>
      </c>
      <c r="J123" s="24" t="s">
        <v>904</v>
      </c>
      <c r="K123" s="71">
        <f t="shared" si="19"/>
        <v>3.4660822932674455E-5</v>
      </c>
    </row>
    <row r="124" spans="1:11" ht="45">
      <c r="A124" s="8" t="s">
        <v>282</v>
      </c>
      <c r="B124" s="8" t="s">
        <v>993</v>
      </c>
      <c r="C124" s="8" t="s">
        <v>1360</v>
      </c>
      <c r="D124" s="9" t="s">
        <v>302</v>
      </c>
      <c r="E124" s="8" t="s">
        <v>46</v>
      </c>
      <c r="F124" s="10">
        <v>3</v>
      </c>
      <c r="G124" s="32">
        <v>1841.26</v>
      </c>
      <c r="H124" s="11">
        <f t="shared" si="18"/>
        <v>2253.1498620000002</v>
      </c>
      <c r="I124" s="11">
        <f t="shared" si="20"/>
        <v>6759.44</v>
      </c>
      <c r="J124" s="24" t="s">
        <v>904</v>
      </c>
      <c r="K124" s="71">
        <f t="shared" si="19"/>
        <v>6.0740369429647661E-4</v>
      </c>
    </row>
    <row r="125" spans="1:11" ht="45">
      <c r="A125" s="8" t="s">
        <v>285</v>
      </c>
      <c r="B125" s="8" t="s">
        <v>993</v>
      </c>
      <c r="C125" s="8" t="s">
        <v>1361</v>
      </c>
      <c r="D125" s="9" t="s">
        <v>305</v>
      </c>
      <c r="E125" s="8" t="s">
        <v>46</v>
      </c>
      <c r="F125" s="10">
        <v>3</v>
      </c>
      <c r="G125" s="32">
        <v>390.37</v>
      </c>
      <c r="H125" s="11">
        <f t="shared" si="18"/>
        <v>477.69576899999998</v>
      </c>
      <c r="I125" s="11">
        <f t="shared" si="20"/>
        <v>1433.08</v>
      </c>
      <c r="J125" s="24" t="s">
        <v>904</v>
      </c>
      <c r="K125" s="71">
        <f t="shared" si="19"/>
        <v>1.2877665697489656E-4</v>
      </c>
    </row>
    <row r="126" spans="1:11" ht="33.6" customHeight="1">
      <c r="A126" s="8" t="s">
        <v>288</v>
      </c>
      <c r="B126" s="8" t="s">
        <v>993</v>
      </c>
      <c r="C126" s="8" t="s">
        <v>1362</v>
      </c>
      <c r="D126" s="9" t="s">
        <v>1188</v>
      </c>
      <c r="E126" s="8" t="s">
        <v>46</v>
      </c>
      <c r="F126" s="10">
        <v>57</v>
      </c>
      <c r="G126" s="32">
        <v>775.35</v>
      </c>
      <c r="H126" s="11">
        <f t="shared" si="18"/>
        <v>948.795795</v>
      </c>
      <c r="I126" s="11">
        <f t="shared" si="20"/>
        <v>54081.36</v>
      </c>
      <c r="J126" s="24" t="s">
        <v>1267</v>
      </c>
      <c r="K126" s="71">
        <f t="shared" si="19"/>
        <v>4.8597543371311381E-3</v>
      </c>
    </row>
    <row r="127" spans="1:11" ht="22.5">
      <c r="A127" s="8" t="s">
        <v>291</v>
      </c>
      <c r="B127" s="8" t="s">
        <v>993</v>
      </c>
      <c r="C127" s="8" t="s">
        <v>1363</v>
      </c>
      <c r="D127" s="9" t="s">
        <v>309</v>
      </c>
      <c r="E127" s="8" t="s">
        <v>46</v>
      </c>
      <c r="F127" s="10">
        <v>252</v>
      </c>
      <c r="G127" s="32">
        <v>158.99</v>
      </c>
      <c r="H127" s="11">
        <f t="shared" si="18"/>
        <v>194.55606300000002</v>
      </c>
      <c r="I127" s="11">
        <f t="shared" si="20"/>
        <v>49028.12</v>
      </c>
      <c r="J127" s="24" t="s">
        <v>1267</v>
      </c>
      <c r="K127" s="71">
        <f t="shared" si="19"/>
        <v>4.405669879814153E-3</v>
      </c>
    </row>
    <row r="128" spans="1:11" ht="30.6" customHeight="1">
      <c r="A128" s="8" t="s">
        <v>294</v>
      </c>
      <c r="B128" s="8" t="s">
        <v>993</v>
      </c>
      <c r="C128" s="8" t="s">
        <v>1364</v>
      </c>
      <c r="D128" s="9" t="s">
        <v>901</v>
      </c>
      <c r="E128" s="8" t="s">
        <v>1081</v>
      </c>
      <c r="F128" s="10">
        <v>1000</v>
      </c>
      <c r="G128" s="32">
        <v>4.2300000000000004</v>
      </c>
      <c r="H128" s="11">
        <f t="shared" si="18"/>
        <v>5.1762510000000006</v>
      </c>
      <c r="I128" s="11">
        <f t="shared" si="20"/>
        <v>5176.25</v>
      </c>
      <c r="J128" s="24" t="s">
        <v>905</v>
      </c>
      <c r="K128" s="71">
        <f t="shared" si="19"/>
        <v>4.6513814348557534E-4</v>
      </c>
    </row>
    <row r="129" spans="1:12" ht="32.450000000000003" customHeight="1">
      <c r="A129" s="8" t="s">
        <v>297</v>
      </c>
      <c r="B129" s="8" t="s">
        <v>993</v>
      </c>
      <c r="C129" s="8" t="s">
        <v>1365</v>
      </c>
      <c r="D129" s="9" t="s">
        <v>902</v>
      </c>
      <c r="E129" s="8" t="s">
        <v>1081</v>
      </c>
      <c r="F129" s="10">
        <v>100</v>
      </c>
      <c r="G129" s="32">
        <v>6.21</v>
      </c>
      <c r="H129" s="11">
        <f t="shared" si="18"/>
        <v>7.5991770000000001</v>
      </c>
      <c r="I129" s="11">
        <f t="shared" si="20"/>
        <v>759.91</v>
      </c>
      <c r="J129" s="24" t="s">
        <v>905</v>
      </c>
      <c r="K129" s="71">
        <f t="shared" si="19"/>
        <v>6.8285559355928235E-5</v>
      </c>
    </row>
    <row r="130" spans="1:12" ht="29.45" customHeight="1">
      <c r="A130" s="8" t="s">
        <v>300</v>
      </c>
      <c r="B130" s="8" t="s">
        <v>993</v>
      </c>
      <c r="C130" s="8" t="s">
        <v>1366</v>
      </c>
      <c r="D130" s="9" t="s">
        <v>900</v>
      </c>
      <c r="E130" s="8" t="s">
        <v>1081</v>
      </c>
      <c r="F130" s="10">
        <v>100</v>
      </c>
      <c r="G130" s="32">
        <v>8.08</v>
      </c>
      <c r="H130" s="11">
        <f t="shared" si="18"/>
        <v>9.8874960000000005</v>
      </c>
      <c r="I130" s="11">
        <f t="shared" si="20"/>
        <v>988.74</v>
      </c>
      <c r="J130" s="24" t="s">
        <v>905</v>
      </c>
      <c r="K130" s="71">
        <f t="shared" si="19"/>
        <v>8.8848237235436428E-5</v>
      </c>
    </row>
    <row r="131" spans="1:12">
      <c r="A131" s="223" t="s">
        <v>310</v>
      </c>
      <c r="B131" s="224"/>
      <c r="C131" s="224"/>
      <c r="D131" s="224"/>
      <c r="E131" s="224"/>
      <c r="F131" s="224"/>
      <c r="G131" s="224"/>
      <c r="H131" s="225"/>
      <c r="I131" s="25">
        <f>(I85+I86+I87+I88+I89+I90+I91+I92+I93+I94+I95+I96+I97+I98+I99+I100+I101+I102+I103+I104+I105+I106+I107+I108+I109+I110+I111+I112+I113+I114+I115+I116+I117+I118+I119+I120+I121+I122+I123+I124+I125+I126+I127+I128+I129+I130)</f>
        <v>699360.42999999982</v>
      </c>
      <c r="J131" s="143"/>
      <c r="L131" s="70">
        <f>I131/$I$379</f>
        <v>6.2844571270219488E-2</v>
      </c>
    </row>
    <row r="132" spans="1:12">
      <c r="A132" s="26"/>
      <c r="B132" s="28"/>
      <c r="C132" s="66"/>
      <c r="D132" s="20" t="s">
        <v>311</v>
      </c>
      <c r="E132" s="27"/>
      <c r="F132" s="27"/>
      <c r="G132" s="139"/>
      <c r="H132" s="28"/>
      <c r="I132" s="28"/>
      <c r="J132" s="23"/>
    </row>
    <row r="133" spans="1:12" ht="45">
      <c r="A133" s="8" t="s">
        <v>303</v>
      </c>
      <c r="B133" s="8" t="s">
        <v>993</v>
      </c>
      <c r="C133" s="8" t="s">
        <v>1367</v>
      </c>
      <c r="D133" s="9" t="s">
        <v>314</v>
      </c>
      <c r="E133" s="8" t="s">
        <v>46</v>
      </c>
      <c r="F133" s="10">
        <v>5</v>
      </c>
      <c r="G133" s="32">
        <v>2200</v>
      </c>
      <c r="H133" s="11">
        <f t="shared" ref="H133:H152" si="21">G133*1.2237</f>
        <v>2692.14</v>
      </c>
      <c r="I133" s="11">
        <f>TRUNC((F133*H133),2)</f>
        <v>13460.7</v>
      </c>
      <c r="J133" s="24" t="s">
        <v>963</v>
      </c>
      <c r="K133" s="71">
        <f t="shared" ref="K133:K152" si="22">I133/$I$379</f>
        <v>1.2095793302132401E-3</v>
      </c>
    </row>
    <row r="134" spans="1:12" ht="33.75">
      <c r="A134" s="8" t="s">
        <v>306</v>
      </c>
      <c r="B134" s="8" t="s">
        <v>993</v>
      </c>
      <c r="C134" s="8" t="s">
        <v>1368</v>
      </c>
      <c r="D134" s="9" t="s">
        <v>317</v>
      </c>
      <c r="E134" s="8" t="s">
        <v>46</v>
      </c>
      <c r="F134" s="10">
        <v>5</v>
      </c>
      <c r="G134" s="32">
        <v>918.64</v>
      </c>
      <c r="H134" s="11">
        <f t="shared" si="21"/>
        <v>1124.139768</v>
      </c>
      <c r="I134" s="11">
        <f t="shared" ref="I134:I152" si="23">TRUNC((F134*H134),2)</f>
        <v>5620.69</v>
      </c>
      <c r="J134" s="24" t="s">
        <v>963</v>
      </c>
      <c r="K134" s="71">
        <f t="shared" si="22"/>
        <v>5.0507554923118832E-4</v>
      </c>
    </row>
    <row r="135" spans="1:12" ht="22.5">
      <c r="A135" s="8" t="s">
        <v>307</v>
      </c>
      <c r="B135" s="8" t="s">
        <v>993</v>
      </c>
      <c r="C135" s="8" t="s">
        <v>1369</v>
      </c>
      <c r="D135" s="9" t="s">
        <v>320</v>
      </c>
      <c r="E135" s="8" t="s">
        <v>46</v>
      </c>
      <c r="F135" s="10">
        <v>6</v>
      </c>
      <c r="G135" s="32">
        <v>99.67</v>
      </c>
      <c r="H135" s="11">
        <f t="shared" si="21"/>
        <v>121.966179</v>
      </c>
      <c r="I135" s="11">
        <f t="shared" si="23"/>
        <v>731.79</v>
      </c>
      <c r="J135" s="24" t="s">
        <v>963</v>
      </c>
      <c r="K135" s="71">
        <f t="shared" si="22"/>
        <v>6.5758694425754004E-5</v>
      </c>
    </row>
    <row r="136" spans="1:12">
      <c r="A136" s="8" t="s">
        <v>312</v>
      </c>
      <c r="B136" s="8" t="s">
        <v>993</v>
      </c>
      <c r="C136" s="8" t="s">
        <v>1370</v>
      </c>
      <c r="D136" s="9" t="s">
        <v>323</v>
      </c>
      <c r="E136" s="8" t="s">
        <v>46</v>
      </c>
      <c r="F136" s="10">
        <v>21</v>
      </c>
      <c r="G136" s="32">
        <v>63.62</v>
      </c>
      <c r="H136" s="11">
        <f t="shared" si="21"/>
        <v>77.851793999999998</v>
      </c>
      <c r="I136" s="11">
        <f t="shared" si="23"/>
        <v>1634.88</v>
      </c>
      <c r="J136" s="24" t="s">
        <v>963</v>
      </c>
      <c r="K136" s="71">
        <f t="shared" si="22"/>
        <v>1.4691041739129629E-4</v>
      </c>
    </row>
    <row r="137" spans="1:12" ht="21" customHeight="1">
      <c r="A137" s="8" t="s">
        <v>315</v>
      </c>
      <c r="B137" s="8" t="s">
        <v>993</v>
      </c>
      <c r="C137" s="8" t="s">
        <v>1371</v>
      </c>
      <c r="D137" s="9" t="s">
        <v>326</v>
      </c>
      <c r="E137" s="8" t="s">
        <v>46</v>
      </c>
      <c r="F137" s="10">
        <v>7</v>
      </c>
      <c r="G137" s="32">
        <v>53.01</v>
      </c>
      <c r="H137" s="11">
        <f t="shared" si="21"/>
        <v>64.868336999999997</v>
      </c>
      <c r="I137" s="11">
        <f t="shared" si="23"/>
        <v>454.07</v>
      </c>
      <c r="J137" s="24" t="s">
        <v>963</v>
      </c>
      <c r="K137" s="71">
        <f t="shared" si="22"/>
        <v>4.0802758138129959E-5</v>
      </c>
    </row>
    <row r="138" spans="1:12">
      <c r="A138" s="8" t="s">
        <v>318</v>
      </c>
      <c r="B138" s="8" t="s">
        <v>993</v>
      </c>
      <c r="C138" s="8" t="s">
        <v>1492</v>
      </c>
      <c r="D138" s="9" t="s">
        <v>329</v>
      </c>
      <c r="E138" s="8" t="s">
        <v>46</v>
      </c>
      <c r="F138" s="10">
        <v>1</v>
      </c>
      <c r="G138" s="32">
        <v>71.83</v>
      </c>
      <c r="H138" s="11">
        <f t="shared" si="21"/>
        <v>87.898370999999997</v>
      </c>
      <c r="I138" s="11">
        <f t="shared" si="23"/>
        <v>87.89</v>
      </c>
      <c r="J138" s="24" t="s">
        <v>963</v>
      </c>
      <c r="K138" s="71">
        <f t="shared" si="22"/>
        <v>7.8978008077174056E-6</v>
      </c>
    </row>
    <row r="139" spans="1:12">
      <c r="A139" s="8" t="s">
        <v>321</v>
      </c>
      <c r="B139" s="8" t="s">
        <v>993</v>
      </c>
      <c r="C139" s="8" t="s">
        <v>1372</v>
      </c>
      <c r="D139" s="9" t="s">
        <v>332</v>
      </c>
      <c r="E139" s="8" t="s">
        <v>46</v>
      </c>
      <c r="F139" s="10">
        <v>1</v>
      </c>
      <c r="G139" s="32">
        <v>141.29</v>
      </c>
      <c r="H139" s="11">
        <f t="shared" si="21"/>
        <v>172.89657299999999</v>
      </c>
      <c r="I139" s="11">
        <f t="shared" si="23"/>
        <v>172.89</v>
      </c>
      <c r="J139" s="24" t="s">
        <v>963</v>
      </c>
      <c r="K139" s="71">
        <f t="shared" si="22"/>
        <v>1.5535906037618181E-5</v>
      </c>
    </row>
    <row r="140" spans="1:12" ht="56.25">
      <c r="A140" s="8" t="s">
        <v>324</v>
      </c>
      <c r="B140" s="8" t="s">
        <v>993</v>
      </c>
      <c r="C140" s="8" t="s">
        <v>1373</v>
      </c>
      <c r="D140" s="9" t="s">
        <v>335</v>
      </c>
      <c r="E140" s="8" t="s">
        <v>46</v>
      </c>
      <c r="F140" s="10">
        <v>1</v>
      </c>
      <c r="G140" s="32">
        <v>563.05999999999995</v>
      </c>
      <c r="H140" s="11">
        <f t="shared" si="21"/>
        <v>689.0165219999999</v>
      </c>
      <c r="I140" s="11">
        <f t="shared" si="23"/>
        <v>689.01</v>
      </c>
      <c r="J140" s="24" t="s">
        <v>963</v>
      </c>
      <c r="K140" s="71">
        <f t="shared" si="22"/>
        <v>6.1914480993575715E-5</v>
      </c>
    </row>
    <row r="141" spans="1:12" ht="33.75">
      <c r="A141" s="8" t="s">
        <v>327</v>
      </c>
      <c r="B141" s="8" t="s">
        <v>993</v>
      </c>
      <c r="C141" s="8" t="s">
        <v>1374</v>
      </c>
      <c r="D141" s="9" t="s">
        <v>338</v>
      </c>
      <c r="E141" s="8" t="s">
        <v>46</v>
      </c>
      <c r="F141" s="10">
        <v>2</v>
      </c>
      <c r="G141" s="32">
        <v>1079.47</v>
      </c>
      <c r="H141" s="11">
        <f t="shared" si="21"/>
        <v>1320.947439</v>
      </c>
      <c r="I141" s="11">
        <f t="shared" si="23"/>
        <v>2641.89</v>
      </c>
      <c r="J141" s="24" t="s">
        <v>963</v>
      </c>
      <c r="K141" s="71">
        <f t="shared" si="22"/>
        <v>2.3740039795085372E-4</v>
      </c>
    </row>
    <row r="142" spans="1:12" ht="33.75">
      <c r="A142" s="8" t="s">
        <v>330</v>
      </c>
      <c r="B142" s="8" t="s">
        <v>993</v>
      </c>
      <c r="C142" s="8" t="s">
        <v>1375</v>
      </c>
      <c r="D142" s="9" t="s">
        <v>341</v>
      </c>
      <c r="E142" s="8" t="s">
        <v>46</v>
      </c>
      <c r="F142" s="10">
        <v>34</v>
      </c>
      <c r="G142" s="32">
        <v>225.72</v>
      </c>
      <c r="H142" s="11">
        <f t="shared" si="21"/>
        <v>276.21356400000002</v>
      </c>
      <c r="I142" s="11">
        <f t="shared" si="23"/>
        <v>9391.26</v>
      </c>
      <c r="J142" s="24" t="s">
        <v>964</v>
      </c>
      <c r="K142" s="71">
        <f t="shared" si="22"/>
        <v>8.4389920142774097E-4</v>
      </c>
    </row>
    <row r="143" spans="1:12" ht="45">
      <c r="A143" s="8" t="s">
        <v>333</v>
      </c>
      <c r="B143" s="8" t="s">
        <v>993</v>
      </c>
      <c r="C143" s="8" t="s">
        <v>1376</v>
      </c>
      <c r="D143" s="9" t="s">
        <v>344</v>
      </c>
      <c r="E143" s="8" t="s">
        <v>46</v>
      </c>
      <c r="F143" s="10">
        <v>6</v>
      </c>
      <c r="G143" s="32">
        <v>225.1</v>
      </c>
      <c r="H143" s="11">
        <f t="shared" si="21"/>
        <v>275.45486999999997</v>
      </c>
      <c r="I143" s="11">
        <f t="shared" si="23"/>
        <v>1652.72</v>
      </c>
      <c r="J143" s="24" t="s">
        <v>966</v>
      </c>
      <c r="K143" s="71">
        <f t="shared" si="22"/>
        <v>1.4851352088896019E-4</v>
      </c>
    </row>
    <row r="144" spans="1:12" ht="33.75">
      <c r="A144" s="8" t="s">
        <v>336</v>
      </c>
      <c r="B144" s="8" t="s">
        <v>993</v>
      </c>
      <c r="C144" s="8" t="s">
        <v>1377</v>
      </c>
      <c r="D144" s="9" t="s">
        <v>347</v>
      </c>
      <c r="E144" s="8" t="s">
        <v>46</v>
      </c>
      <c r="F144" s="10">
        <v>1</v>
      </c>
      <c r="G144" s="32">
        <v>310.77999999999997</v>
      </c>
      <c r="H144" s="11">
        <f t="shared" si="21"/>
        <v>380.30148599999995</v>
      </c>
      <c r="I144" s="11">
        <f t="shared" si="23"/>
        <v>380.3</v>
      </c>
      <c r="J144" s="24" t="s">
        <v>965</v>
      </c>
      <c r="K144" s="71">
        <f t="shared" si="22"/>
        <v>3.4173781399191364E-5</v>
      </c>
    </row>
    <row r="145" spans="1:12" ht="31.15" customHeight="1">
      <c r="A145" s="8" t="s">
        <v>339</v>
      </c>
      <c r="B145" s="8" t="s">
        <v>993</v>
      </c>
      <c r="C145" s="8" t="s">
        <v>1378</v>
      </c>
      <c r="D145" s="9" t="s">
        <v>350</v>
      </c>
      <c r="E145" s="8" t="s">
        <v>46</v>
      </c>
      <c r="F145" s="10">
        <v>6</v>
      </c>
      <c r="G145" s="32">
        <v>192.38</v>
      </c>
      <c r="H145" s="11">
        <f t="shared" si="21"/>
        <v>235.41540599999999</v>
      </c>
      <c r="I145" s="11">
        <f t="shared" si="23"/>
        <v>1412.49</v>
      </c>
      <c r="J145" s="24" t="s">
        <v>967</v>
      </c>
      <c r="K145" s="71">
        <f t="shared" si="22"/>
        <v>1.2692643830803E-4</v>
      </c>
    </row>
    <row r="146" spans="1:12" ht="33.75">
      <c r="A146" s="8" t="s">
        <v>342</v>
      </c>
      <c r="B146" s="8" t="s">
        <v>993</v>
      </c>
      <c r="C146" s="8" t="s">
        <v>1379</v>
      </c>
      <c r="D146" s="9" t="s">
        <v>353</v>
      </c>
      <c r="E146" s="8" t="s">
        <v>46</v>
      </c>
      <c r="F146" s="10">
        <v>34</v>
      </c>
      <c r="G146" s="32">
        <v>28.83</v>
      </c>
      <c r="H146" s="11">
        <f t="shared" si="21"/>
        <v>35.279271000000001</v>
      </c>
      <c r="I146" s="11">
        <f t="shared" si="23"/>
        <v>1199.49</v>
      </c>
      <c r="J146" s="24" t="s">
        <v>968</v>
      </c>
      <c r="K146" s="71">
        <f t="shared" si="22"/>
        <v>1.0778624520251393E-4</v>
      </c>
    </row>
    <row r="147" spans="1:12" ht="22.5">
      <c r="A147" s="8" t="s">
        <v>345</v>
      </c>
      <c r="B147" s="8" t="s">
        <v>1094</v>
      </c>
      <c r="C147" s="8" t="s">
        <v>355</v>
      </c>
      <c r="D147" s="9" t="s">
        <v>356</v>
      </c>
      <c r="E147" s="8" t="s">
        <v>46</v>
      </c>
      <c r="F147" s="10">
        <v>1</v>
      </c>
      <c r="G147" s="32">
        <v>147.08000000000001</v>
      </c>
      <c r="H147" s="11">
        <f t="shared" si="21"/>
        <v>179.981796</v>
      </c>
      <c r="I147" s="11">
        <f t="shared" si="23"/>
        <v>179.98</v>
      </c>
      <c r="J147" s="24" t="s">
        <v>963</v>
      </c>
      <c r="K147" s="71">
        <f t="shared" si="22"/>
        <v>1.6173013873853437E-5</v>
      </c>
    </row>
    <row r="148" spans="1:12" ht="22.15" customHeight="1">
      <c r="A148" s="8" t="s">
        <v>348</v>
      </c>
      <c r="B148" s="8" t="s">
        <v>1094</v>
      </c>
      <c r="C148" s="8" t="s">
        <v>358</v>
      </c>
      <c r="D148" s="9" t="s">
        <v>359</v>
      </c>
      <c r="E148" s="8" t="s">
        <v>46</v>
      </c>
      <c r="F148" s="10">
        <v>2</v>
      </c>
      <c r="G148" s="32">
        <v>1413.49</v>
      </c>
      <c r="H148" s="11">
        <f t="shared" si="21"/>
        <v>1729.687713</v>
      </c>
      <c r="I148" s="11">
        <f t="shared" si="23"/>
        <v>3459.37</v>
      </c>
      <c r="J148" s="24" t="s">
        <v>969</v>
      </c>
      <c r="K148" s="71">
        <f t="shared" si="22"/>
        <v>3.1085920104896299E-4</v>
      </c>
    </row>
    <row r="149" spans="1:12" ht="33.75">
      <c r="A149" s="8" t="s">
        <v>351</v>
      </c>
      <c r="B149" s="8" t="s">
        <v>1094</v>
      </c>
      <c r="C149" s="8" t="s">
        <v>361</v>
      </c>
      <c r="D149" s="9" t="s">
        <v>362</v>
      </c>
      <c r="E149" s="8" t="s">
        <v>46</v>
      </c>
      <c r="F149" s="10">
        <v>1</v>
      </c>
      <c r="G149" s="32">
        <v>1367.25</v>
      </c>
      <c r="H149" s="11">
        <f t="shared" si="21"/>
        <v>1673.1038249999999</v>
      </c>
      <c r="I149" s="11">
        <f t="shared" si="23"/>
        <v>1673.1</v>
      </c>
      <c r="J149" s="24" t="s">
        <v>969</v>
      </c>
      <c r="K149" s="71">
        <f t="shared" si="22"/>
        <v>1.5034486894290578E-4</v>
      </c>
    </row>
    <row r="150" spans="1:12" ht="24" customHeight="1">
      <c r="A150" s="8" t="s">
        <v>354</v>
      </c>
      <c r="B150" s="8" t="s">
        <v>1094</v>
      </c>
      <c r="C150" s="8" t="s">
        <v>364</v>
      </c>
      <c r="D150" s="9" t="s">
        <v>365</v>
      </c>
      <c r="E150" s="8" t="s">
        <v>96</v>
      </c>
      <c r="F150" s="10">
        <v>27</v>
      </c>
      <c r="G150" s="32">
        <v>17.260000000000002</v>
      </c>
      <c r="H150" s="11">
        <f t="shared" si="21"/>
        <v>21.121062000000002</v>
      </c>
      <c r="I150" s="11">
        <f t="shared" si="23"/>
        <v>570.26</v>
      </c>
      <c r="J150" s="24" t="s">
        <v>366</v>
      </c>
      <c r="K150" s="71">
        <f t="shared" si="22"/>
        <v>5.124359868709668E-5</v>
      </c>
    </row>
    <row r="151" spans="1:12" ht="22.9" customHeight="1">
      <c r="A151" s="8" t="s">
        <v>357</v>
      </c>
      <c r="B151" s="8" t="s">
        <v>1094</v>
      </c>
      <c r="C151" s="8" t="s">
        <v>368</v>
      </c>
      <c r="D151" s="9" t="s">
        <v>369</v>
      </c>
      <c r="E151" s="8" t="s">
        <v>96</v>
      </c>
      <c r="F151" s="10">
        <v>19</v>
      </c>
      <c r="G151" s="32">
        <v>11.36</v>
      </c>
      <c r="H151" s="11">
        <f t="shared" si="21"/>
        <v>13.901232</v>
      </c>
      <c r="I151" s="11">
        <f t="shared" si="23"/>
        <v>264.12</v>
      </c>
      <c r="J151" s="24" t="s">
        <v>969</v>
      </c>
      <c r="K151" s="71">
        <f t="shared" si="22"/>
        <v>2.3733839450839927E-5</v>
      </c>
    </row>
    <row r="152" spans="1:12" ht="55.9" customHeight="1">
      <c r="A152" s="8" t="s">
        <v>360</v>
      </c>
      <c r="B152" s="8" t="s">
        <v>993</v>
      </c>
      <c r="C152" s="8" t="s">
        <v>1380</v>
      </c>
      <c r="D152" s="9" t="s">
        <v>372</v>
      </c>
      <c r="E152" s="8" t="s">
        <v>46</v>
      </c>
      <c r="F152" s="10">
        <v>1</v>
      </c>
      <c r="G152" s="32">
        <v>1238.6099999999999</v>
      </c>
      <c r="H152" s="11">
        <f t="shared" si="21"/>
        <v>1515.6870569999999</v>
      </c>
      <c r="I152" s="11">
        <f t="shared" si="23"/>
        <v>1515.68</v>
      </c>
      <c r="J152" s="24" t="s">
        <v>963</v>
      </c>
      <c r="K152" s="71">
        <f t="shared" si="22"/>
        <v>1.3619909805712957E-4</v>
      </c>
    </row>
    <row r="153" spans="1:12">
      <c r="A153" s="223" t="s">
        <v>373</v>
      </c>
      <c r="B153" s="224"/>
      <c r="C153" s="224"/>
      <c r="D153" s="224"/>
      <c r="E153" s="224"/>
      <c r="F153" s="224"/>
      <c r="G153" s="224"/>
      <c r="H153" s="225"/>
      <c r="I153" s="25">
        <f>(+I133+I134+I135+I136+I137+I138+I139+I140+I141+I142+I143+I144+I145+I146+I147+I148+I149+I150+I151+I152)</f>
        <v>47192.580000000009</v>
      </c>
      <c r="J153" s="143"/>
      <c r="L153" s="70">
        <f>I153/$I$379</f>
        <v>4.2407281424765991E-3</v>
      </c>
    </row>
    <row r="154" spans="1:12">
      <c r="A154" s="26"/>
      <c r="B154" s="28"/>
      <c r="C154" s="66"/>
      <c r="D154" s="20" t="s">
        <v>977</v>
      </c>
      <c r="E154" s="27"/>
      <c r="F154" s="27"/>
      <c r="G154" s="139"/>
      <c r="H154" s="28"/>
      <c r="I154" s="28"/>
      <c r="J154" s="23"/>
    </row>
    <row r="155" spans="1:12" ht="56.25">
      <c r="A155" s="8" t="s">
        <v>363</v>
      </c>
      <c r="B155" s="8" t="s">
        <v>993</v>
      </c>
      <c r="C155" s="8" t="s">
        <v>1381</v>
      </c>
      <c r="D155" s="9" t="s">
        <v>376</v>
      </c>
      <c r="E155" s="8" t="s">
        <v>46</v>
      </c>
      <c r="F155" s="10">
        <v>34</v>
      </c>
      <c r="G155" s="32">
        <v>367.51</v>
      </c>
      <c r="H155" s="11">
        <f t="shared" ref="H155:H165" si="24">G155*1.2237</f>
        <v>449.72198700000001</v>
      </c>
      <c r="I155" s="11">
        <f>TRUNC((F155*H155),2)</f>
        <v>15290.54</v>
      </c>
      <c r="J155" s="24" t="s">
        <v>970</v>
      </c>
      <c r="K155" s="71">
        <f t="shared" ref="K155:K165" si="25">I155/$I$379</f>
        <v>1.3740088652000829E-3</v>
      </c>
    </row>
    <row r="156" spans="1:12" ht="22.5">
      <c r="A156" s="8" t="s">
        <v>367</v>
      </c>
      <c r="B156" s="8" t="s">
        <v>993</v>
      </c>
      <c r="C156" s="8" t="s">
        <v>1382</v>
      </c>
      <c r="D156" s="9" t="s">
        <v>379</v>
      </c>
      <c r="E156" s="8" t="s">
        <v>96</v>
      </c>
      <c r="F156" s="10">
        <v>31.5</v>
      </c>
      <c r="G156" s="32">
        <v>28.8</v>
      </c>
      <c r="H156" s="11">
        <f t="shared" si="24"/>
        <v>35.242560000000005</v>
      </c>
      <c r="I156" s="11">
        <f t="shared" ref="I156:I165" si="26">TRUNC((F156*H156),2)</f>
        <v>1110.1400000000001</v>
      </c>
      <c r="J156" s="24" t="s">
        <v>380</v>
      </c>
      <c r="K156" s="71">
        <f t="shared" si="25"/>
        <v>9.9757248704965301E-5</v>
      </c>
    </row>
    <row r="157" spans="1:12" ht="45" customHeight="1">
      <c r="A157" s="8" t="s">
        <v>370</v>
      </c>
      <c r="B157" s="8" t="s">
        <v>993</v>
      </c>
      <c r="C157" s="8" t="s">
        <v>1383</v>
      </c>
      <c r="D157" s="9" t="s">
        <v>383</v>
      </c>
      <c r="E157" s="8" t="s">
        <v>46</v>
      </c>
      <c r="F157" s="10">
        <f>17+15</f>
        <v>32</v>
      </c>
      <c r="G157" s="32">
        <v>1530.7</v>
      </c>
      <c r="H157" s="11">
        <f t="shared" si="24"/>
        <v>1873.1175900000001</v>
      </c>
      <c r="I157" s="11">
        <f t="shared" si="26"/>
        <v>59939.76</v>
      </c>
      <c r="J157" s="24" t="s">
        <v>906</v>
      </c>
      <c r="K157" s="71">
        <f t="shared" si="25"/>
        <v>5.3861905215882057E-3</v>
      </c>
    </row>
    <row r="158" spans="1:12" ht="56.25">
      <c r="A158" s="8" t="s">
        <v>374</v>
      </c>
      <c r="B158" s="8" t="s">
        <v>993</v>
      </c>
      <c r="C158" s="8" t="s">
        <v>1384</v>
      </c>
      <c r="D158" s="9" t="s">
        <v>386</v>
      </c>
      <c r="E158" s="8" t="s">
        <v>46</v>
      </c>
      <c r="F158" s="10">
        <v>1</v>
      </c>
      <c r="G158" s="32">
        <v>2408.61</v>
      </c>
      <c r="H158" s="11">
        <f t="shared" si="24"/>
        <v>2947.4160570000004</v>
      </c>
      <c r="I158" s="11">
        <f t="shared" si="26"/>
        <v>2947.41</v>
      </c>
      <c r="J158" s="24" t="s">
        <v>907</v>
      </c>
      <c r="K158" s="71">
        <f t="shared" si="25"/>
        <v>2.6485444394896295E-4</v>
      </c>
    </row>
    <row r="159" spans="1:12" ht="45">
      <c r="A159" s="8" t="s">
        <v>377</v>
      </c>
      <c r="B159" s="8" t="s">
        <v>993</v>
      </c>
      <c r="C159" s="8" t="s">
        <v>1385</v>
      </c>
      <c r="D159" s="9" t="s">
        <v>389</v>
      </c>
      <c r="E159" s="8" t="s">
        <v>46</v>
      </c>
      <c r="F159" s="10">
        <v>33</v>
      </c>
      <c r="G159" s="32">
        <v>610.33000000000004</v>
      </c>
      <c r="H159" s="11">
        <f t="shared" si="24"/>
        <v>746.8608210000001</v>
      </c>
      <c r="I159" s="11">
        <f t="shared" si="26"/>
        <v>24646.400000000001</v>
      </c>
      <c r="J159" s="24" t="s">
        <v>908</v>
      </c>
      <c r="K159" s="71">
        <f t="shared" si="25"/>
        <v>2.214727020449724E-3</v>
      </c>
    </row>
    <row r="160" spans="1:12" ht="45">
      <c r="A160" s="8" t="s">
        <v>381</v>
      </c>
      <c r="B160" s="8" t="s">
        <v>993</v>
      </c>
      <c r="C160" s="8" t="s">
        <v>1386</v>
      </c>
      <c r="D160" s="9" t="s">
        <v>392</v>
      </c>
      <c r="E160" s="8" t="s">
        <v>46</v>
      </c>
      <c r="F160" s="10">
        <v>31</v>
      </c>
      <c r="G160" s="32">
        <v>90.66</v>
      </c>
      <c r="H160" s="11">
        <f t="shared" si="24"/>
        <v>110.940642</v>
      </c>
      <c r="I160" s="11">
        <f t="shared" si="26"/>
        <v>3439.15</v>
      </c>
      <c r="J160" s="24" t="s">
        <v>908</v>
      </c>
      <c r="K160" s="71">
        <f t="shared" si="25"/>
        <v>3.0904223060486191E-4</v>
      </c>
    </row>
    <row r="161" spans="1:12" ht="56.25">
      <c r="A161" s="8" t="s">
        <v>1027</v>
      </c>
      <c r="B161" s="8" t="s">
        <v>993</v>
      </c>
      <c r="C161" s="8" t="s">
        <v>1387</v>
      </c>
      <c r="D161" s="9" t="s">
        <v>395</v>
      </c>
      <c r="E161" s="8" t="s">
        <v>46</v>
      </c>
      <c r="F161" s="10">
        <v>11</v>
      </c>
      <c r="G161" s="32">
        <v>1107.48</v>
      </c>
      <c r="H161" s="11">
        <f t="shared" si="24"/>
        <v>1355.2232759999999</v>
      </c>
      <c r="I161" s="11">
        <f t="shared" si="26"/>
        <v>14907.45</v>
      </c>
      <c r="J161" s="24" t="s">
        <v>908</v>
      </c>
      <c r="K161" s="71">
        <f t="shared" si="25"/>
        <v>1.3395843742292279E-3</v>
      </c>
    </row>
    <row r="162" spans="1:12" ht="22.5">
      <c r="A162" s="8" t="s">
        <v>384</v>
      </c>
      <c r="B162" s="8" t="s">
        <v>993</v>
      </c>
      <c r="C162" s="8" t="s">
        <v>1388</v>
      </c>
      <c r="D162" s="9" t="s">
        <v>398</v>
      </c>
      <c r="E162" s="8" t="s">
        <v>46</v>
      </c>
      <c r="F162" s="10">
        <v>19</v>
      </c>
      <c r="G162" s="32">
        <v>40.07</v>
      </c>
      <c r="H162" s="11">
        <f t="shared" si="24"/>
        <v>49.033659</v>
      </c>
      <c r="I162" s="11">
        <f t="shared" si="26"/>
        <v>931.63</v>
      </c>
      <c r="J162" s="24" t="s">
        <v>908</v>
      </c>
      <c r="K162" s="71">
        <f t="shared" si="25"/>
        <v>8.3716329121558385E-5</v>
      </c>
    </row>
    <row r="163" spans="1:12" ht="22.5">
      <c r="A163" s="8" t="s">
        <v>387</v>
      </c>
      <c r="B163" s="8" t="s">
        <v>1094</v>
      </c>
      <c r="C163" s="8" t="s">
        <v>400</v>
      </c>
      <c r="D163" s="9" t="s">
        <v>401</v>
      </c>
      <c r="E163" s="8" t="s">
        <v>96</v>
      </c>
      <c r="F163" s="10">
        <v>550</v>
      </c>
      <c r="G163" s="32">
        <v>45.4</v>
      </c>
      <c r="H163" s="11">
        <f t="shared" si="24"/>
        <v>55.555979999999998</v>
      </c>
      <c r="I163" s="11">
        <f t="shared" si="26"/>
        <v>30555.78</v>
      </c>
      <c r="J163" s="24" t="s">
        <v>402</v>
      </c>
      <c r="K163" s="71">
        <f t="shared" si="25"/>
        <v>2.7457442708435013E-3</v>
      </c>
    </row>
    <row r="164" spans="1:12" ht="22.5">
      <c r="A164" s="8" t="s">
        <v>390</v>
      </c>
      <c r="B164" s="8" t="s">
        <v>1094</v>
      </c>
      <c r="C164" s="8" t="s">
        <v>404</v>
      </c>
      <c r="D164" s="9" t="s">
        <v>405</v>
      </c>
      <c r="E164" s="8" t="s">
        <v>96</v>
      </c>
      <c r="F164" s="10">
        <v>76</v>
      </c>
      <c r="G164" s="32">
        <v>89.39</v>
      </c>
      <c r="H164" s="11">
        <f t="shared" si="24"/>
        <v>109.386543</v>
      </c>
      <c r="I164" s="11">
        <f t="shared" si="26"/>
        <v>8313.3700000000008</v>
      </c>
      <c r="J164" s="24" t="s">
        <v>406</v>
      </c>
      <c r="K164" s="71">
        <f t="shared" si="25"/>
        <v>7.4703993970706164E-4</v>
      </c>
    </row>
    <row r="165" spans="1:12" ht="22.5">
      <c r="A165" s="8" t="s">
        <v>393</v>
      </c>
      <c r="B165" s="8" t="s">
        <v>1094</v>
      </c>
      <c r="C165" s="8" t="s">
        <v>408</v>
      </c>
      <c r="D165" s="9" t="s">
        <v>409</v>
      </c>
      <c r="E165" s="8" t="s">
        <v>96</v>
      </c>
      <c r="F165" s="10">
        <v>9</v>
      </c>
      <c r="G165" s="32">
        <v>40.36</v>
      </c>
      <c r="H165" s="11">
        <f t="shared" si="24"/>
        <v>49.388531999999998</v>
      </c>
      <c r="I165" s="11">
        <f t="shared" si="26"/>
        <v>444.49</v>
      </c>
      <c r="J165" s="24" t="s">
        <v>406</v>
      </c>
      <c r="K165" s="71">
        <f t="shared" si="25"/>
        <v>3.9941898748689379E-5</v>
      </c>
    </row>
    <row r="166" spans="1:12">
      <c r="A166" s="223" t="s">
        <v>410</v>
      </c>
      <c r="B166" s="224"/>
      <c r="C166" s="224"/>
      <c r="D166" s="224"/>
      <c r="E166" s="224"/>
      <c r="F166" s="224"/>
      <c r="G166" s="224"/>
      <c r="H166" s="225"/>
      <c r="I166" s="25">
        <f>(+I155+I156+I157+I158+I159+I160+I161+I162+I163+I164+I165)</f>
        <v>162526.12</v>
      </c>
      <c r="J166" s="143"/>
      <c r="L166" s="70">
        <f>I166/$I$379</f>
        <v>1.460460714314684E-2</v>
      </c>
    </row>
    <row r="167" spans="1:12">
      <c r="A167" s="26"/>
      <c r="B167" s="28"/>
      <c r="C167" s="66"/>
      <c r="D167" s="20" t="s">
        <v>411</v>
      </c>
      <c r="E167" s="27"/>
      <c r="F167" s="27"/>
      <c r="G167" s="139"/>
      <c r="H167" s="28"/>
      <c r="I167" s="28"/>
      <c r="J167" s="23"/>
    </row>
    <row r="168" spans="1:12" ht="27.6" customHeight="1">
      <c r="A168" s="8" t="s">
        <v>396</v>
      </c>
      <c r="B168" s="36" t="s">
        <v>1090</v>
      </c>
      <c r="C168" s="6" t="s">
        <v>1092</v>
      </c>
      <c r="D168" s="30" t="s">
        <v>1168</v>
      </c>
      <c r="E168" s="8" t="s">
        <v>1082</v>
      </c>
      <c r="F168" s="31">
        <v>1</v>
      </c>
      <c r="G168" s="32">
        <v>29000</v>
      </c>
      <c r="H168" s="11">
        <f t="shared" ref="H168:H230" si="27">G168*1.2237</f>
        <v>35487.300000000003</v>
      </c>
      <c r="I168" s="11">
        <f>TRUNC((F168*H168),2)</f>
        <v>35487.300000000003</v>
      </c>
      <c r="J168" s="29" t="s">
        <v>1025</v>
      </c>
      <c r="K168" s="71">
        <f t="shared" ref="K168:K230" si="28">I168/$I$379</f>
        <v>3.1888909614712696E-3</v>
      </c>
    </row>
    <row r="169" spans="1:12" ht="33.75">
      <c r="A169" s="8" t="s">
        <v>399</v>
      </c>
      <c r="B169" s="8" t="s">
        <v>1094</v>
      </c>
      <c r="C169" s="8" t="s">
        <v>413</v>
      </c>
      <c r="D169" s="9" t="s">
        <v>414</v>
      </c>
      <c r="E169" s="8" t="s">
        <v>96</v>
      </c>
      <c r="F169" s="10">
        <v>5</v>
      </c>
      <c r="G169" s="32">
        <v>147.22999999999999</v>
      </c>
      <c r="H169" s="11">
        <f t="shared" si="27"/>
        <v>180.16535099999999</v>
      </c>
      <c r="I169" s="11">
        <f t="shared" ref="I169:I230" si="29">TRUNC((F169*H169),2)</f>
        <v>900.82</v>
      </c>
      <c r="J169" s="24" t="s">
        <v>909</v>
      </c>
      <c r="K169" s="71">
        <f t="shared" si="28"/>
        <v>8.0947740625873167E-5</v>
      </c>
    </row>
    <row r="170" spans="1:12" ht="33.75">
      <c r="A170" s="8" t="s">
        <v>403</v>
      </c>
      <c r="B170" s="8" t="s">
        <v>1094</v>
      </c>
      <c r="C170" s="8" t="s">
        <v>416</v>
      </c>
      <c r="D170" s="9" t="s">
        <v>1024</v>
      </c>
      <c r="E170" s="8" t="s">
        <v>46</v>
      </c>
      <c r="F170" s="10">
        <v>6</v>
      </c>
      <c r="G170" s="32">
        <v>186.91</v>
      </c>
      <c r="H170" s="11">
        <f t="shared" si="27"/>
        <v>228.721767</v>
      </c>
      <c r="I170" s="11">
        <f t="shared" si="29"/>
        <v>1372.33</v>
      </c>
      <c r="J170" s="24" t="s">
        <v>909</v>
      </c>
      <c r="K170" s="71">
        <f t="shared" si="28"/>
        <v>1.2331765823705569E-4</v>
      </c>
    </row>
    <row r="171" spans="1:12" ht="33.75">
      <c r="A171" s="8" t="s">
        <v>407</v>
      </c>
      <c r="B171" s="8" t="s">
        <v>1094</v>
      </c>
      <c r="C171" s="8" t="s">
        <v>418</v>
      </c>
      <c r="D171" s="9" t="s">
        <v>419</v>
      </c>
      <c r="E171" s="8" t="s">
        <v>46</v>
      </c>
      <c r="F171" s="10">
        <v>35</v>
      </c>
      <c r="G171" s="32">
        <v>138.59</v>
      </c>
      <c r="H171" s="11">
        <f t="shared" si="27"/>
        <v>169.59258300000002</v>
      </c>
      <c r="I171" s="11">
        <f t="shared" si="29"/>
        <v>5935.74</v>
      </c>
      <c r="J171" s="24" t="s">
        <v>909</v>
      </c>
      <c r="K171" s="71">
        <f t="shared" si="28"/>
        <v>5.3338596161566171E-4</v>
      </c>
    </row>
    <row r="172" spans="1:12" ht="33.75">
      <c r="A172" s="8" t="s">
        <v>412</v>
      </c>
      <c r="B172" s="8" t="s">
        <v>1094</v>
      </c>
      <c r="C172" s="8" t="s">
        <v>421</v>
      </c>
      <c r="D172" s="9" t="s">
        <v>422</v>
      </c>
      <c r="E172" s="8" t="s">
        <v>46</v>
      </c>
      <c r="F172" s="10">
        <v>2</v>
      </c>
      <c r="G172" s="32">
        <v>149.82</v>
      </c>
      <c r="H172" s="11">
        <f t="shared" si="27"/>
        <v>183.334734</v>
      </c>
      <c r="I172" s="11">
        <f t="shared" si="29"/>
        <v>366.66</v>
      </c>
      <c r="J172" s="24" t="s">
        <v>909</v>
      </c>
      <c r="K172" s="71">
        <f t="shared" si="28"/>
        <v>3.2948090159946116E-5</v>
      </c>
    </row>
    <row r="173" spans="1:12" ht="22.5">
      <c r="A173" s="8" t="s">
        <v>415</v>
      </c>
      <c r="B173" s="8" t="s">
        <v>1094</v>
      </c>
      <c r="C173" s="8" t="s">
        <v>424</v>
      </c>
      <c r="D173" s="9" t="s">
        <v>425</v>
      </c>
      <c r="E173" s="8" t="s">
        <v>46</v>
      </c>
      <c r="F173" s="10">
        <v>18</v>
      </c>
      <c r="G173" s="32">
        <v>109.71</v>
      </c>
      <c r="H173" s="11">
        <f t="shared" si="27"/>
        <v>134.252127</v>
      </c>
      <c r="I173" s="11">
        <f t="shared" si="29"/>
        <v>2416.5300000000002</v>
      </c>
      <c r="J173" s="24" t="s">
        <v>909</v>
      </c>
      <c r="K173" s="71">
        <f t="shared" si="28"/>
        <v>2.1714953448484858E-4</v>
      </c>
    </row>
    <row r="174" spans="1:12" ht="22.5">
      <c r="A174" s="8" t="s">
        <v>417</v>
      </c>
      <c r="B174" s="8" t="s">
        <v>1094</v>
      </c>
      <c r="C174" s="8" t="s">
        <v>427</v>
      </c>
      <c r="D174" s="9" t="s">
        <v>428</v>
      </c>
      <c r="E174" s="8" t="s">
        <v>46</v>
      </c>
      <c r="F174" s="10">
        <v>20</v>
      </c>
      <c r="G174" s="32">
        <v>121.18</v>
      </c>
      <c r="H174" s="11">
        <f t="shared" si="27"/>
        <v>148.28796600000001</v>
      </c>
      <c r="I174" s="11">
        <f t="shared" si="29"/>
        <v>2965.75</v>
      </c>
      <c r="J174" s="24" t="s">
        <v>909</v>
      </c>
      <c r="K174" s="71">
        <f t="shared" si="28"/>
        <v>2.6650247747739096E-4</v>
      </c>
    </row>
    <row r="175" spans="1:12" ht="22.5">
      <c r="A175" s="8" t="s">
        <v>420</v>
      </c>
      <c r="B175" s="8" t="s">
        <v>1094</v>
      </c>
      <c r="C175" s="8" t="s">
        <v>430</v>
      </c>
      <c r="D175" s="9" t="s">
        <v>431</v>
      </c>
      <c r="E175" s="8" t="s">
        <v>46</v>
      </c>
      <c r="F175" s="10">
        <v>7</v>
      </c>
      <c r="G175" s="32">
        <v>239.55</v>
      </c>
      <c r="H175" s="11">
        <f t="shared" si="27"/>
        <v>293.13733500000001</v>
      </c>
      <c r="I175" s="11">
        <f t="shared" si="29"/>
        <v>2051.96</v>
      </c>
      <c r="J175" s="24" t="s">
        <v>909</v>
      </c>
      <c r="K175" s="71">
        <f t="shared" si="28"/>
        <v>1.843892518534965E-4</v>
      </c>
    </row>
    <row r="176" spans="1:12" ht="22.5">
      <c r="A176" s="8" t="s">
        <v>423</v>
      </c>
      <c r="B176" s="8" t="s">
        <v>1094</v>
      </c>
      <c r="C176" s="8" t="s">
        <v>433</v>
      </c>
      <c r="D176" s="9" t="s">
        <v>434</v>
      </c>
      <c r="E176" s="8" t="s">
        <v>46</v>
      </c>
      <c r="F176" s="10">
        <v>3</v>
      </c>
      <c r="G176" s="32">
        <v>202.78</v>
      </c>
      <c r="H176" s="11">
        <f t="shared" si="27"/>
        <v>248.141886</v>
      </c>
      <c r="I176" s="11">
        <f t="shared" si="29"/>
        <v>744.42</v>
      </c>
      <c r="J176" s="24" t="s">
        <v>909</v>
      </c>
      <c r="K176" s="71">
        <f t="shared" si="28"/>
        <v>6.6893627002855734E-5</v>
      </c>
    </row>
    <row r="177" spans="1:11" ht="33.75">
      <c r="A177" s="8" t="s">
        <v>426</v>
      </c>
      <c r="B177" s="8" t="s">
        <v>1094</v>
      </c>
      <c r="C177" s="8" t="s">
        <v>436</v>
      </c>
      <c r="D177" s="9" t="s">
        <v>437</v>
      </c>
      <c r="E177" s="8" t="s">
        <v>96</v>
      </c>
      <c r="F177" s="10">
        <v>26</v>
      </c>
      <c r="G177" s="32">
        <v>112.05</v>
      </c>
      <c r="H177" s="11">
        <f t="shared" si="27"/>
        <v>137.11558500000001</v>
      </c>
      <c r="I177" s="11">
        <f t="shared" si="29"/>
        <v>3565</v>
      </c>
      <c r="J177" s="24" t="s">
        <v>909</v>
      </c>
      <c r="K177" s="71">
        <f t="shared" si="28"/>
        <v>3.2035111934819145E-4</v>
      </c>
    </row>
    <row r="178" spans="1:11" ht="22.5">
      <c r="A178" s="8" t="s">
        <v>429</v>
      </c>
      <c r="B178" s="8" t="s">
        <v>1094</v>
      </c>
      <c r="C178" s="8" t="s">
        <v>439</v>
      </c>
      <c r="D178" s="9" t="s">
        <v>440</v>
      </c>
      <c r="E178" s="8" t="s">
        <v>46</v>
      </c>
      <c r="F178" s="10">
        <v>7</v>
      </c>
      <c r="G178" s="32">
        <v>163.80000000000001</v>
      </c>
      <c r="H178" s="11">
        <f t="shared" si="27"/>
        <v>200.44206000000003</v>
      </c>
      <c r="I178" s="11">
        <f t="shared" si="29"/>
        <v>1403.09</v>
      </c>
      <c r="J178" s="24" t="s">
        <v>909</v>
      </c>
      <c r="K178" s="71">
        <f t="shared" si="28"/>
        <v>1.2608175372966451E-4</v>
      </c>
    </row>
    <row r="179" spans="1:11">
      <c r="A179" s="8" t="s">
        <v>432</v>
      </c>
      <c r="B179" s="8" t="s">
        <v>1094</v>
      </c>
      <c r="C179" s="8" t="s">
        <v>442</v>
      </c>
      <c r="D179" s="9" t="s">
        <v>443</v>
      </c>
      <c r="E179" s="8" t="s">
        <v>46</v>
      </c>
      <c r="F179" s="10">
        <v>4</v>
      </c>
      <c r="G179" s="32">
        <v>390.8</v>
      </c>
      <c r="H179" s="11">
        <f t="shared" si="27"/>
        <v>478.22196000000002</v>
      </c>
      <c r="I179" s="11">
        <f t="shared" si="29"/>
        <v>1912.88</v>
      </c>
      <c r="J179" s="24" t="s">
        <v>909</v>
      </c>
      <c r="K179" s="71">
        <f t="shared" si="28"/>
        <v>1.7189151449614827E-4</v>
      </c>
    </row>
    <row r="180" spans="1:11" ht="22.5">
      <c r="A180" s="8" t="s">
        <v>435</v>
      </c>
      <c r="B180" s="8" t="s">
        <v>1094</v>
      </c>
      <c r="C180" s="8" t="s">
        <v>445</v>
      </c>
      <c r="D180" s="9" t="s">
        <v>446</v>
      </c>
      <c r="E180" s="8" t="s">
        <v>46</v>
      </c>
      <c r="F180" s="10">
        <v>21</v>
      </c>
      <c r="G180" s="32">
        <v>302.17</v>
      </c>
      <c r="H180" s="11">
        <f t="shared" si="27"/>
        <v>369.76542900000004</v>
      </c>
      <c r="I180" s="11">
        <f t="shared" si="29"/>
        <v>7765.07</v>
      </c>
      <c r="J180" s="24" t="s">
        <v>909</v>
      </c>
      <c r="K180" s="71">
        <f t="shared" si="28"/>
        <v>6.9776966797112513E-4</v>
      </c>
    </row>
    <row r="181" spans="1:11" ht="22.5">
      <c r="A181" s="8" t="s">
        <v>438</v>
      </c>
      <c r="B181" s="8" t="s">
        <v>1094</v>
      </c>
      <c r="C181" s="8" t="s">
        <v>448</v>
      </c>
      <c r="D181" s="9" t="s">
        <v>449</v>
      </c>
      <c r="E181" s="8" t="s">
        <v>46</v>
      </c>
      <c r="F181" s="10">
        <v>1</v>
      </c>
      <c r="G181" s="32">
        <v>842.17</v>
      </c>
      <c r="H181" s="11">
        <f t="shared" si="27"/>
        <v>1030.563429</v>
      </c>
      <c r="I181" s="11">
        <f t="shared" si="29"/>
        <v>1030.56</v>
      </c>
      <c r="J181" s="24" t="s">
        <v>909</v>
      </c>
      <c r="K181" s="71">
        <f t="shared" si="28"/>
        <v>9.2606185008547599E-5</v>
      </c>
    </row>
    <row r="182" spans="1:11" ht="22.5">
      <c r="A182" s="8" t="s">
        <v>441</v>
      </c>
      <c r="B182" s="8" t="s">
        <v>1094</v>
      </c>
      <c r="C182" s="8" t="s">
        <v>451</v>
      </c>
      <c r="D182" s="9" t="s">
        <v>452</v>
      </c>
      <c r="E182" s="8" t="s">
        <v>46</v>
      </c>
      <c r="F182" s="10">
        <v>2</v>
      </c>
      <c r="G182" s="32">
        <v>3461.18</v>
      </c>
      <c r="H182" s="11">
        <f t="shared" si="27"/>
        <v>4235.4459660000002</v>
      </c>
      <c r="I182" s="11">
        <f t="shared" si="29"/>
        <v>8470.89</v>
      </c>
      <c r="J182" s="24" t="s">
        <v>909</v>
      </c>
      <c r="K182" s="71">
        <f t="shared" si="28"/>
        <v>7.611946965989906E-4</v>
      </c>
    </row>
    <row r="183" spans="1:11" ht="33.75">
      <c r="A183" s="8" t="s">
        <v>444</v>
      </c>
      <c r="B183" s="8" t="s">
        <v>1094</v>
      </c>
      <c r="C183" s="8" t="s">
        <v>454</v>
      </c>
      <c r="D183" s="9" t="s">
        <v>455</v>
      </c>
      <c r="E183" s="8" t="s">
        <v>46</v>
      </c>
      <c r="F183" s="10">
        <v>8</v>
      </c>
      <c r="G183" s="32">
        <v>378.41</v>
      </c>
      <c r="H183" s="11">
        <f t="shared" si="27"/>
        <v>463.06031700000005</v>
      </c>
      <c r="I183" s="11">
        <f t="shared" si="29"/>
        <v>3704.48</v>
      </c>
      <c r="J183" s="24" t="s">
        <v>909</v>
      </c>
      <c r="K183" s="71">
        <f t="shared" si="28"/>
        <v>3.32884800730151E-4</v>
      </c>
    </row>
    <row r="184" spans="1:11">
      <c r="A184" s="8" t="s">
        <v>447</v>
      </c>
      <c r="B184" s="8" t="s">
        <v>1094</v>
      </c>
      <c r="C184" s="8" t="s">
        <v>457</v>
      </c>
      <c r="D184" s="9" t="s">
        <v>458</v>
      </c>
      <c r="E184" s="8" t="s">
        <v>46</v>
      </c>
      <c r="F184" s="10">
        <v>1</v>
      </c>
      <c r="G184" s="32">
        <v>1482.39</v>
      </c>
      <c r="H184" s="11">
        <f t="shared" si="27"/>
        <v>1814.0006430000001</v>
      </c>
      <c r="I184" s="11">
        <f t="shared" si="29"/>
        <v>1814</v>
      </c>
      <c r="J184" s="24" t="s">
        <v>909</v>
      </c>
      <c r="K184" s="71">
        <f t="shared" si="28"/>
        <v>1.6300615161223545E-4</v>
      </c>
    </row>
    <row r="185" spans="1:11" ht="22.5">
      <c r="A185" s="8" t="s">
        <v>450</v>
      </c>
      <c r="B185" s="8" t="s">
        <v>1094</v>
      </c>
      <c r="C185" s="8" t="s">
        <v>460</v>
      </c>
      <c r="D185" s="9" t="s">
        <v>461</v>
      </c>
      <c r="E185" s="8" t="s">
        <v>46</v>
      </c>
      <c r="F185" s="10">
        <v>4</v>
      </c>
      <c r="G185" s="32">
        <v>259.57</v>
      </c>
      <c r="H185" s="11">
        <f t="shared" si="27"/>
        <v>317.63580899999999</v>
      </c>
      <c r="I185" s="11">
        <f t="shared" si="29"/>
        <v>1270.54</v>
      </c>
      <c r="J185" s="24" t="s">
        <v>909</v>
      </c>
      <c r="K185" s="71">
        <f t="shared" si="28"/>
        <v>1.1417080257409571E-4</v>
      </c>
    </row>
    <row r="186" spans="1:11" ht="22.5">
      <c r="A186" s="8" t="s">
        <v>453</v>
      </c>
      <c r="B186" s="8" t="s">
        <v>1094</v>
      </c>
      <c r="C186" s="8" t="s">
        <v>463</v>
      </c>
      <c r="D186" s="9" t="s">
        <v>464</v>
      </c>
      <c r="E186" s="8" t="s">
        <v>46</v>
      </c>
      <c r="F186" s="10">
        <v>2</v>
      </c>
      <c r="G186" s="32">
        <v>32.71</v>
      </c>
      <c r="H186" s="11">
        <f t="shared" si="27"/>
        <v>40.027227000000003</v>
      </c>
      <c r="I186" s="11">
        <f t="shared" si="29"/>
        <v>80.05</v>
      </c>
      <c r="J186" s="24" t="s">
        <v>909</v>
      </c>
      <c r="K186" s="71">
        <f t="shared" si="28"/>
        <v>7.1932979253359682E-6</v>
      </c>
    </row>
    <row r="187" spans="1:11" ht="22.5">
      <c r="A187" s="8" t="s">
        <v>456</v>
      </c>
      <c r="B187" s="8" t="s">
        <v>1094</v>
      </c>
      <c r="C187" s="8" t="s">
        <v>466</v>
      </c>
      <c r="D187" s="9" t="s">
        <v>467</v>
      </c>
      <c r="E187" s="8" t="s">
        <v>46</v>
      </c>
      <c r="F187" s="10">
        <v>50</v>
      </c>
      <c r="G187" s="32">
        <v>27.23</v>
      </c>
      <c r="H187" s="11">
        <f t="shared" si="27"/>
        <v>33.321351</v>
      </c>
      <c r="I187" s="11">
        <f t="shared" si="29"/>
        <v>1666.06</v>
      </c>
      <c r="J187" s="24" t="s">
        <v>909</v>
      </c>
      <c r="K187" s="71">
        <f t="shared" si="28"/>
        <v>1.4971225410974695E-4</v>
      </c>
    </row>
    <row r="188" spans="1:11" ht="22.5">
      <c r="A188" s="8" t="s">
        <v>459</v>
      </c>
      <c r="B188" s="8" t="s">
        <v>1094</v>
      </c>
      <c r="C188" s="8" t="s">
        <v>469</v>
      </c>
      <c r="D188" s="9" t="s">
        <v>470</v>
      </c>
      <c r="E188" s="8" t="s">
        <v>96</v>
      </c>
      <c r="F188" s="10">
        <v>156</v>
      </c>
      <c r="G188" s="32">
        <v>11.57</v>
      </c>
      <c r="H188" s="11">
        <f t="shared" si="27"/>
        <v>14.158209000000001</v>
      </c>
      <c r="I188" s="11">
        <f t="shared" si="29"/>
        <v>2208.6799999999998</v>
      </c>
      <c r="J188" s="24" t="s">
        <v>909</v>
      </c>
      <c r="K188" s="71">
        <f t="shared" si="28"/>
        <v>1.9847212069620294E-4</v>
      </c>
    </row>
    <row r="189" spans="1:11" ht="22.5">
      <c r="A189" s="8" t="s">
        <v>462</v>
      </c>
      <c r="B189" s="8" t="s">
        <v>1094</v>
      </c>
      <c r="C189" s="8" t="s">
        <v>472</v>
      </c>
      <c r="D189" s="9" t="s">
        <v>473</v>
      </c>
      <c r="E189" s="8" t="s">
        <v>46</v>
      </c>
      <c r="F189" s="10">
        <v>2</v>
      </c>
      <c r="G189" s="32">
        <v>55.82</v>
      </c>
      <c r="H189" s="11">
        <f t="shared" si="27"/>
        <v>68.306933999999998</v>
      </c>
      <c r="I189" s="11">
        <f t="shared" si="29"/>
        <v>136.61000000000001</v>
      </c>
      <c r="J189" s="24" t="s">
        <v>909</v>
      </c>
      <c r="K189" s="71">
        <f t="shared" si="28"/>
        <v>1.2275783005373476E-5</v>
      </c>
    </row>
    <row r="190" spans="1:11" ht="22.5">
      <c r="A190" s="8" t="s">
        <v>465</v>
      </c>
      <c r="B190" s="8" t="s">
        <v>1094</v>
      </c>
      <c r="C190" s="8" t="s">
        <v>475</v>
      </c>
      <c r="D190" s="9" t="s">
        <v>476</v>
      </c>
      <c r="E190" s="8" t="s">
        <v>46</v>
      </c>
      <c r="F190" s="10">
        <v>2</v>
      </c>
      <c r="G190" s="32">
        <v>24.06</v>
      </c>
      <c r="H190" s="11">
        <f t="shared" si="27"/>
        <v>29.442221999999997</v>
      </c>
      <c r="I190" s="11">
        <f t="shared" si="29"/>
        <v>58.88</v>
      </c>
      <c r="J190" s="24" t="s">
        <v>909</v>
      </c>
      <c r="K190" s="71">
        <f t="shared" si="28"/>
        <v>5.2909604227830333E-6</v>
      </c>
    </row>
    <row r="191" spans="1:11" ht="22.5">
      <c r="A191" s="8" t="s">
        <v>468</v>
      </c>
      <c r="B191" s="8" t="s">
        <v>1094</v>
      </c>
      <c r="C191" s="8" t="s">
        <v>478</v>
      </c>
      <c r="D191" s="9" t="s">
        <v>479</v>
      </c>
      <c r="E191" s="8" t="s">
        <v>46</v>
      </c>
      <c r="F191" s="10">
        <v>35</v>
      </c>
      <c r="G191" s="32">
        <v>14.93</v>
      </c>
      <c r="H191" s="11">
        <f t="shared" si="27"/>
        <v>18.269841</v>
      </c>
      <c r="I191" s="11">
        <f t="shared" si="29"/>
        <v>639.44000000000005</v>
      </c>
      <c r="J191" s="24" t="s">
        <v>909</v>
      </c>
      <c r="K191" s="71">
        <f t="shared" si="28"/>
        <v>5.7460117743620642E-5</v>
      </c>
    </row>
    <row r="192" spans="1:11" ht="22.5">
      <c r="A192" s="8" t="s">
        <v>471</v>
      </c>
      <c r="B192" s="8" t="s">
        <v>1094</v>
      </c>
      <c r="C192" s="8" t="s">
        <v>481</v>
      </c>
      <c r="D192" s="9" t="s">
        <v>482</v>
      </c>
      <c r="E192" s="8" t="s">
        <v>46</v>
      </c>
      <c r="F192" s="10">
        <v>2</v>
      </c>
      <c r="G192" s="32">
        <v>10.32</v>
      </c>
      <c r="H192" s="11">
        <f t="shared" si="27"/>
        <v>12.628584</v>
      </c>
      <c r="I192" s="11">
        <f t="shared" si="29"/>
        <v>25.25</v>
      </c>
      <c r="J192" s="24" t="s">
        <v>909</v>
      </c>
      <c r="K192" s="71">
        <f t="shared" si="28"/>
        <v>2.2689665535881724E-6</v>
      </c>
    </row>
    <row r="193" spans="1:11" ht="22.5">
      <c r="A193" s="8" t="s">
        <v>474</v>
      </c>
      <c r="B193" s="8" t="s">
        <v>1094</v>
      </c>
      <c r="C193" s="8" t="s">
        <v>484</v>
      </c>
      <c r="D193" s="9" t="s">
        <v>485</v>
      </c>
      <c r="E193" s="8" t="s">
        <v>46</v>
      </c>
      <c r="F193" s="10">
        <v>2</v>
      </c>
      <c r="G193" s="32">
        <v>46.28</v>
      </c>
      <c r="H193" s="11">
        <f t="shared" si="27"/>
        <v>56.632836000000005</v>
      </c>
      <c r="I193" s="11">
        <f t="shared" si="29"/>
        <v>113.26</v>
      </c>
      <c r="J193" s="24" t="s">
        <v>909</v>
      </c>
      <c r="K193" s="71">
        <f t="shared" si="28"/>
        <v>1.0177550568688966E-5</v>
      </c>
    </row>
    <row r="194" spans="1:11" ht="33.75">
      <c r="A194" s="8" t="s">
        <v>477</v>
      </c>
      <c r="B194" s="8" t="s">
        <v>1094</v>
      </c>
      <c r="C194" s="8" t="s">
        <v>487</v>
      </c>
      <c r="D194" s="9" t="s">
        <v>488</v>
      </c>
      <c r="E194" s="8" t="s">
        <v>35</v>
      </c>
      <c r="F194" s="10">
        <v>2</v>
      </c>
      <c r="G194" s="32">
        <v>32.11</v>
      </c>
      <c r="H194" s="11">
        <f t="shared" si="27"/>
        <v>39.293007000000003</v>
      </c>
      <c r="I194" s="11">
        <f t="shared" si="29"/>
        <v>78.58</v>
      </c>
      <c r="J194" s="24" t="s">
        <v>909</v>
      </c>
      <c r="K194" s="71">
        <f t="shared" si="28"/>
        <v>7.0612036348894486E-6</v>
      </c>
    </row>
    <row r="195" spans="1:11" ht="22.5">
      <c r="A195" s="8" t="s">
        <v>480</v>
      </c>
      <c r="B195" s="8" t="s">
        <v>1094</v>
      </c>
      <c r="C195" s="8" t="s">
        <v>490</v>
      </c>
      <c r="D195" s="9" t="s">
        <v>491</v>
      </c>
      <c r="E195" s="8" t="s">
        <v>35</v>
      </c>
      <c r="F195" s="10">
        <v>50</v>
      </c>
      <c r="G195" s="32">
        <v>17.97</v>
      </c>
      <c r="H195" s="11">
        <f t="shared" si="27"/>
        <v>21.989888999999998</v>
      </c>
      <c r="I195" s="11">
        <f t="shared" si="29"/>
        <v>1099.49</v>
      </c>
      <c r="J195" s="24" t="s">
        <v>909</v>
      </c>
      <c r="K195" s="71">
        <f t="shared" si="28"/>
        <v>9.8800239049689497E-5</v>
      </c>
    </row>
    <row r="196" spans="1:11" ht="22.5">
      <c r="A196" s="8" t="s">
        <v>483</v>
      </c>
      <c r="B196" s="8" t="s">
        <v>1094</v>
      </c>
      <c r="C196" s="8" t="s">
        <v>493</v>
      </c>
      <c r="D196" s="9" t="s">
        <v>494</v>
      </c>
      <c r="E196" s="8" t="s">
        <v>35</v>
      </c>
      <c r="F196" s="10">
        <v>35</v>
      </c>
      <c r="G196" s="32">
        <v>14.89</v>
      </c>
      <c r="H196" s="11">
        <f t="shared" si="27"/>
        <v>18.220893</v>
      </c>
      <c r="I196" s="11">
        <f t="shared" si="29"/>
        <v>637.73</v>
      </c>
      <c r="J196" s="24" t="s">
        <v>909</v>
      </c>
      <c r="K196" s="71">
        <f t="shared" si="28"/>
        <v>5.730645703840734E-5</v>
      </c>
    </row>
    <row r="197" spans="1:11" ht="22.5">
      <c r="A197" s="8" t="s">
        <v>486</v>
      </c>
      <c r="B197" s="8" t="s">
        <v>1094</v>
      </c>
      <c r="C197" s="8" t="s">
        <v>496</v>
      </c>
      <c r="D197" s="9" t="s">
        <v>497</v>
      </c>
      <c r="E197" s="8" t="s">
        <v>96</v>
      </c>
      <c r="F197" s="10">
        <v>500</v>
      </c>
      <c r="G197" s="32">
        <v>75.2</v>
      </c>
      <c r="H197" s="11">
        <f t="shared" si="27"/>
        <v>92.022240000000011</v>
      </c>
      <c r="I197" s="11">
        <f t="shared" si="29"/>
        <v>46011.12</v>
      </c>
      <c r="J197" s="24" t="s">
        <v>909</v>
      </c>
      <c r="K197" s="71">
        <f t="shared" si="28"/>
        <v>4.1345620741834394E-3</v>
      </c>
    </row>
    <row r="198" spans="1:11" ht="22.5">
      <c r="A198" s="8" t="s">
        <v>489</v>
      </c>
      <c r="B198" s="8" t="s">
        <v>993</v>
      </c>
      <c r="C198" s="8" t="s">
        <v>1389</v>
      </c>
      <c r="D198" s="9" t="s">
        <v>500</v>
      </c>
      <c r="E198" s="8" t="s">
        <v>46</v>
      </c>
      <c r="F198" s="10">
        <v>4</v>
      </c>
      <c r="G198" s="32">
        <v>63.82</v>
      </c>
      <c r="H198" s="11">
        <f t="shared" si="27"/>
        <v>78.096534000000005</v>
      </c>
      <c r="I198" s="11">
        <f t="shared" si="29"/>
        <v>312.38</v>
      </c>
      <c r="J198" s="24" t="s">
        <v>909</v>
      </c>
      <c r="K198" s="71">
        <f t="shared" si="28"/>
        <v>2.8070486020193001E-5</v>
      </c>
    </row>
    <row r="199" spans="1:11" ht="22.5">
      <c r="A199" s="8" t="s">
        <v>492</v>
      </c>
      <c r="B199" s="8" t="s">
        <v>993</v>
      </c>
      <c r="C199" s="8" t="s">
        <v>1390</v>
      </c>
      <c r="D199" s="9" t="s">
        <v>503</v>
      </c>
      <c r="E199" s="8" t="s">
        <v>46</v>
      </c>
      <c r="F199" s="10">
        <v>101</v>
      </c>
      <c r="G199" s="32">
        <v>73.27</v>
      </c>
      <c r="H199" s="11">
        <f t="shared" si="27"/>
        <v>89.660499000000002</v>
      </c>
      <c r="I199" s="11">
        <f t="shared" si="29"/>
        <v>9055.7099999999991</v>
      </c>
      <c r="J199" s="24" t="s">
        <v>909</v>
      </c>
      <c r="K199" s="71">
        <f t="shared" si="28"/>
        <v>8.1374665778193847E-4</v>
      </c>
    </row>
    <row r="200" spans="1:11" ht="22.5">
      <c r="A200" s="8" t="s">
        <v>495</v>
      </c>
      <c r="B200" s="8" t="s">
        <v>993</v>
      </c>
      <c r="C200" s="8" t="s">
        <v>1391</v>
      </c>
      <c r="D200" s="9" t="s">
        <v>506</v>
      </c>
      <c r="E200" s="8" t="s">
        <v>46</v>
      </c>
      <c r="F200" s="10">
        <v>1</v>
      </c>
      <c r="G200" s="32">
        <v>4975.5</v>
      </c>
      <c r="H200" s="11">
        <f t="shared" si="27"/>
        <v>6088.5193500000005</v>
      </c>
      <c r="I200" s="11">
        <f t="shared" si="29"/>
        <v>6088.51</v>
      </c>
      <c r="J200" s="24" t="s">
        <v>909</v>
      </c>
      <c r="K200" s="71">
        <f t="shared" si="28"/>
        <v>5.471138832153316E-4</v>
      </c>
    </row>
    <row r="201" spans="1:11" ht="22.5">
      <c r="A201" s="8" t="s">
        <v>498</v>
      </c>
      <c r="B201" s="8" t="s">
        <v>993</v>
      </c>
      <c r="C201" s="8" t="s">
        <v>1392</v>
      </c>
      <c r="D201" s="9" t="s">
        <v>509</v>
      </c>
      <c r="E201" s="8" t="s">
        <v>46</v>
      </c>
      <c r="F201" s="10">
        <v>4</v>
      </c>
      <c r="G201" s="32">
        <v>88.77</v>
      </c>
      <c r="H201" s="11">
        <f t="shared" si="27"/>
        <v>108.627849</v>
      </c>
      <c r="I201" s="11">
        <f t="shared" si="29"/>
        <v>434.51</v>
      </c>
      <c r="J201" s="24" t="s">
        <v>909</v>
      </c>
      <c r="K201" s="71">
        <f t="shared" si="28"/>
        <v>3.9045095334637499E-5</v>
      </c>
    </row>
    <row r="202" spans="1:11">
      <c r="A202" s="8" t="s">
        <v>501</v>
      </c>
      <c r="B202" s="8" t="s">
        <v>1095</v>
      </c>
      <c r="C202" s="8" t="s">
        <v>1191</v>
      </c>
      <c r="D202" s="9" t="s">
        <v>511</v>
      </c>
      <c r="E202" s="8" t="s">
        <v>46</v>
      </c>
      <c r="F202" s="10">
        <v>2</v>
      </c>
      <c r="G202" s="32">
        <v>467.5</v>
      </c>
      <c r="H202" s="11">
        <f t="shared" si="27"/>
        <v>572.07974999999999</v>
      </c>
      <c r="I202" s="11">
        <f t="shared" si="29"/>
        <v>1144.1500000000001</v>
      </c>
      <c r="J202" s="24" t="s">
        <v>909</v>
      </c>
      <c r="K202" s="71">
        <f t="shared" si="28"/>
        <v>1.028133893975409E-4</v>
      </c>
    </row>
    <row r="203" spans="1:11">
      <c r="A203" s="8" t="s">
        <v>504</v>
      </c>
      <c r="B203" s="8" t="s">
        <v>1095</v>
      </c>
      <c r="C203" s="8" t="s">
        <v>1192</v>
      </c>
      <c r="D203" s="9" t="s">
        <v>513</v>
      </c>
      <c r="E203" s="8" t="s">
        <v>46</v>
      </c>
      <c r="F203" s="10">
        <v>3</v>
      </c>
      <c r="G203" s="32">
        <v>289.11</v>
      </c>
      <c r="H203" s="11">
        <f t="shared" si="27"/>
        <v>353.783907</v>
      </c>
      <c r="I203" s="11">
        <f t="shared" si="29"/>
        <v>1061.3499999999999</v>
      </c>
      <c r="J203" s="24" t="s">
        <v>909</v>
      </c>
      <c r="K203" s="71">
        <f t="shared" si="28"/>
        <v>9.5372976303002236E-5</v>
      </c>
    </row>
    <row r="204" spans="1:11" ht="19.149999999999999" customHeight="1">
      <c r="A204" s="8" t="s">
        <v>507</v>
      </c>
      <c r="B204" s="8" t="s">
        <v>1095</v>
      </c>
      <c r="C204" s="8" t="s">
        <v>1193</v>
      </c>
      <c r="D204" s="9" t="s">
        <v>515</v>
      </c>
      <c r="E204" s="8" t="s">
        <v>46</v>
      </c>
      <c r="F204" s="10">
        <v>3</v>
      </c>
      <c r="G204" s="32">
        <v>55.39</v>
      </c>
      <c r="H204" s="11">
        <f t="shared" si="27"/>
        <v>67.780743000000001</v>
      </c>
      <c r="I204" s="11">
        <f t="shared" si="29"/>
        <v>203.34</v>
      </c>
      <c r="J204" s="24" t="s">
        <v>909</v>
      </c>
      <c r="K204" s="71">
        <f t="shared" si="28"/>
        <v>1.8272144911153227E-5</v>
      </c>
    </row>
    <row r="205" spans="1:11" ht="22.5">
      <c r="A205" s="8" t="s">
        <v>510</v>
      </c>
      <c r="B205" s="8" t="s">
        <v>1095</v>
      </c>
      <c r="C205" s="8" t="s">
        <v>1194</v>
      </c>
      <c r="D205" s="9" t="s">
        <v>517</v>
      </c>
      <c r="E205" s="8" t="s">
        <v>46</v>
      </c>
      <c r="F205" s="10">
        <v>4</v>
      </c>
      <c r="G205" s="32">
        <v>78.510000000000005</v>
      </c>
      <c r="H205" s="11">
        <f t="shared" si="27"/>
        <v>96.072687000000002</v>
      </c>
      <c r="I205" s="11">
        <f t="shared" si="29"/>
        <v>384.29</v>
      </c>
      <c r="J205" s="24" t="s">
        <v>909</v>
      </c>
      <c r="K205" s="71">
        <f t="shared" si="28"/>
        <v>3.4532323044689063E-5</v>
      </c>
    </row>
    <row r="206" spans="1:11" ht="33.75">
      <c r="A206" s="8" t="s">
        <v>512</v>
      </c>
      <c r="B206" s="8" t="s">
        <v>1095</v>
      </c>
      <c r="C206" s="8" t="s">
        <v>1195</v>
      </c>
      <c r="D206" s="9" t="s">
        <v>519</v>
      </c>
      <c r="E206" s="8" t="s">
        <v>46</v>
      </c>
      <c r="F206" s="10">
        <v>123</v>
      </c>
      <c r="G206" s="32">
        <v>46.15</v>
      </c>
      <c r="H206" s="11">
        <f t="shared" si="27"/>
        <v>56.473754999999997</v>
      </c>
      <c r="I206" s="11">
        <f t="shared" si="29"/>
        <v>6946.27</v>
      </c>
      <c r="J206" s="24" t="s">
        <v>909</v>
      </c>
      <c r="K206" s="71">
        <f t="shared" si="28"/>
        <v>6.2419224959179859E-4</v>
      </c>
    </row>
    <row r="207" spans="1:11" ht="33.75">
      <c r="A207" s="8" t="s">
        <v>514</v>
      </c>
      <c r="B207" s="8" t="s">
        <v>1095</v>
      </c>
      <c r="C207" s="8" t="s">
        <v>1196</v>
      </c>
      <c r="D207" s="9" t="s">
        <v>521</v>
      </c>
      <c r="E207" s="8" t="s">
        <v>46</v>
      </c>
      <c r="F207" s="10">
        <v>4</v>
      </c>
      <c r="G207" s="32">
        <v>39.9</v>
      </c>
      <c r="H207" s="11">
        <f t="shared" si="27"/>
        <v>48.825629999999997</v>
      </c>
      <c r="I207" s="11">
        <f t="shared" si="29"/>
        <v>195.3</v>
      </c>
      <c r="J207" s="24" t="s">
        <v>909</v>
      </c>
      <c r="K207" s="71">
        <f t="shared" si="28"/>
        <v>1.7549670016466141E-5</v>
      </c>
    </row>
    <row r="208" spans="1:11" ht="22.5">
      <c r="A208" s="8" t="s">
        <v>516</v>
      </c>
      <c r="B208" s="8" t="s">
        <v>1095</v>
      </c>
      <c r="C208" s="8" t="s">
        <v>1197</v>
      </c>
      <c r="D208" s="9" t="s">
        <v>523</v>
      </c>
      <c r="E208" s="8" t="s">
        <v>46</v>
      </c>
      <c r="F208" s="10">
        <v>4</v>
      </c>
      <c r="G208" s="32">
        <v>21.8</v>
      </c>
      <c r="H208" s="11">
        <f t="shared" si="27"/>
        <v>26.676660000000002</v>
      </c>
      <c r="I208" s="11">
        <f t="shared" si="29"/>
        <v>106.7</v>
      </c>
      <c r="J208" s="24" t="s">
        <v>909</v>
      </c>
      <c r="K208" s="71">
        <f t="shared" si="28"/>
        <v>9.5880685650636833E-6</v>
      </c>
    </row>
    <row r="209" spans="1:11" ht="22.9" customHeight="1">
      <c r="A209" s="8" t="s">
        <v>518</v>
      </c>
      <c r="B209" s="8" t="s">
        <v>1095</v>
      </c>
      <c r="C209" s="8" t="s">
        <v>1198</v>
      </c>
      <c r="D209" s="9" t="s">
        <v>525</v>
      </c>
      <c r="E209" s="8" t="s">
        <v>46</v>
      </c>
      <c r="F209" s="10">
        <v>4</v>
      </c>
      <c r="G209" s="32">
        <v>268.93</v>
      </c>
      <c r="H209" s="11">
        <f t="shared" si="27"/>
        <v>329.08964100000003</v>
      </c>
      <c r="I209" s="11">
        <f t="shared" si="29"/>
        <v>1316.35</v>
      </c>
      <c r="J209" s="24" t="s">
        <v>909</v>
      </c>
      <c r="K209" s="71">
        <f t="shared" si="28"/>
        <v>1.1828729199270458E-4</v>
      </c>
    </row>
    <row r="210" spans="1:11" ht="22.5">
      <c r="A210" s="8" t="s">
        <v>520</v>
      </c>
      <c r="B210" s="8" t="s">
        <v>1095</v>
      </c>
      <c r="C210" s="8" t="s">
        <v>1199</v>
      </c>
      <c r="D210" s="9" t="s">
        <v>527</v>
      </c>
      <c r="E210" s="8" t="s">
        <v>46</v>
      </c>
      <c r="F210" s="10">
        <v>78</v>
      </c>
      <c r="G210" s="32">
        <v>28.81</v>
      </c>
      <c r="H210" s="11">
        <f t="shared" si="27"/>
        <v>35.254796999999996</v>
      </c>
      <c r="I210" s="11">
        <f t="shared" si="29"/>
        <v>2749.87</v>
      </c>
      <c r="J210" s="24" t="s">
        <v>909</v>
      </c>
      <c r="K210" s="71">
        <f t="shared" si="28"/>
        <v>2.4710348739467354E-4</v>
      </c>
    </row>
    <row r="211" spans="1:11">
      <c r="A211" s="8" t="s">
        <v>522</v>
      </c>
      <c r="B211" s="8" t="s">
        <v>1095</v>
      </c>
      <c r="C211" s="8" t="s">
        <v>1200</v>
      </c>
      <c r="D211" s="9" t="s">
        <v>529</v>
      </c>
      <c r="E211" s="8" t="s">
        <v>46</v>
      </c>
      <c r="F211" s="10">
        <v>100</v>
      </c>
      <c r="G211" s="32">
        <v>14.860000000000001</v>
      </c>
      <c r="H211" s="11">
        <f t="shared" si="27"/>
        <v>18.184182000000003</v>
      </c>
      <c r="I211" s="11">
        <f t="shared" si="29"/>
        <v>1818.41</v>
      </c>
      <c r="J211" s="24" t="s">
        <v>909</v>
      </c>
      <c r="K211" s="71">
        <f t="shared" si="28"/>
        <v>1.63402434483575E-4</v>
      </c>
    </row>
    <row r="212" spans="1:11" ht="22.5">
      <c r="A212" s="8" t="s">
        <v>524</v>
      </c>
      <c r="B212" s="8" t="s">
        <v>1095</v>
      </c>
      <c r="C212" s="8" t="s">
        <v>1201</v>
      </c>
      <c r="D212" s="9" t="s">
        <v>531</v>
      </c>
      <c r="E212" s="8" t="s">
        <v>46</v>
      </c>
      <c r="F212" s="10">
        <v>1</v>
      </c>
      <c r="G212" s="32">
        <v>2.17</v>
      </c>
      <c r="H212" s="11">
        <f t="shared" si="27"/>
        <v>2.6554289999999998</v>
      </c>
      <c r="I212" s="11">
        <f t="shared" si="29"/>
        <v>2.65</v>
      </c>
      <c r="J212" s="24" t="s">
        <v>909</v>
      </c>
      <c r="K212" s="71">
        <f t="shared" si="28"/>
        <v>2.3812916304984779E-7</v>
      </c>
    </row>
    <row r="213" spans="1:11" ht="22.5">
      <c r="A213" s="8" t="s">
        <v>526</v>
      </c>
      <c r="B213" s="8" t="s">
        <v>1095</v>
      </c>
      <c r="C213" s="8" t="s">
        <v>1202</v>
      </c>
      <c r="D213" s="9" t="s">
        <v>533</v>
      </c>
      <c r="E213" s="8" t="s">
        <v>46</v>
      </c>
      <c r="F213" s="10">
        <v>190</v>
      </c>
      <c r="G213" s="32">
        <v>2.7</v>
      </c>
      <c r="H213" s="11">
        <f t="shared" si="27"/>
        <v>3.3039900000000002</v>
      </c>
      <c r="I213" s="11">
        <f t="shared" si="29"/>
        <v>627.75</v>
      </c>
      <c r="J213" s="24" t="s">
        <v>909</v>
      </c>
      <c r="K213" s="71">
        <f t="shared" si="28"/>
        <v>5.6409653624355454E-5</v>
      </c>
    </row>
    <row r="214" spans="1:11" ht="22.5">
      <c r="A214" s="8" t="s">
        <v>528</v>
      </c>
      <c r="B214" s="8" t="s">
        <v>1095</v>
      </c>
      <c r="C214" s="8" t="s">
        <v>1203</v>
      </c>
      <c r="D214" s="9" t="s">
        <v>535</v>
      </c>
      <c r="E214" s="8" t="s">
        <v>46</v>
      </c>
      <c r="F214" s="10">
        <v>800</v>
      </c>
      <c r="G214" s="32">
        <v>0.62</v>
      </c>
      <c r="H214" s="11">
        <f t="shared" si="27"/>
        <v>0.75869399999999998</v>
      </c>
      <c r="I214" s="11">
        <f t="shared" si="29"/>
        <v>606.95000000000005</v>
      </c>
      <c r="J214" s="24" t="s">
        <v>909</v>
      </c>
      <c r="K214" s="71">
        <f t="shared" si="28"/>
        <v>5.4540564344567974E-5</v>
      </c>
    </row>
    <row r="215" spans="1:11">
      <c r="A215" s="8" t="s">
        <v>530</v>
      </c>
      <c r="B215" s="8" t="s">
        <v>1095</v>
      </c>
      <c r="C215" s="8" t="s">
        <v>1204</v>
      </c>
      <c r="D215" s="9" t="s">
        <v>537</v>
      </c>
      <c r="E215" s="8" t="s">
        <v>109</v>
      </c>
      <c r="F215" s="10">
        <v>2</v>
      </c>
      <c r="G215" s="32">
        <v>23.37</v>
      </c>
      <c r="H215" s="11">
        <f t="shared" si="27"/>
        <v>28.597869000000003</v>
      </c>
      <c r="I215" s="11">
        <f t="shared" si="29"/>
        <v>57.19</v>
      </c>
      <c r="J215" s="24" t="s">
        <v>909</v>
      </c>
      <c r="K215" s="71">
        <f t="shared" si="28"/>
        <v>5.1390969188003001E-6</v>
      </c>
    </row>
    <row r="216" spans="1:11">
      <c r="A216" s="8" t="s">
        <v>532</v>
      </c>
      <c r="B216" s="8" t="s">
        <v>1095</v>
      </c>
      <c r="C216" s="8" t="s">
        <v>1205</v>
      </c>
      <c r="D216" s="9" t="s">
        <v>539</v>
      </c>
      <c r="E216" s="8" t="s">
        <v>540</v>
      </c>
      <c r="F216" s="10">
        <v>150</v>
      </c>
      <c r="G216" s="32">
        <v>45.54</v>
      </c>
      <c r="H216" s="11">
        <f t="shared" si="27"/>
        <v>55.727297999999998</v>
      </c>
      <c r="I216" s="11">
        <f t="shared" si="29"/>
        <v>8359.09</v>
      </c>
      <c r="J216" s="24" t="s">
        <v>909</v>
      </c>
      <c r="K216" s="71">
        <f t="shared" si="28"/>
        <v>7.5114834172013297E-4</v>
      </c>
    </row>
    <row r="217" spans="1:11">
      <c r="A217" s="8" t="s">
        <v>534</v>
      </c>
      <c r="B217" s="8" t="s">
        <v>1095</v>
      </c>
      <c r="C217" s="8" t="s">
        <v>1206</v>
      </c>
      <c r="D217" s="9" t="s">
        <v>542</v>
      </c>
      <c r="E217" s="8" t="s">
        <v>46</v>
      </c>
      <c r="F217" s="10">
        <v>40</v>
      </c>
      <c r="G217" s="32">
        <v>11.83</v>
      </c>
      <c r="H217" s="11">
        <f t="shared" si="27"/>
        <v>14.476371</v>
      </c>
      <c r="I217" s="11">
        <f t="shared" si="29"/>
        <v>579.04999999999995</v>
      </c>
      <c r="J217" s="24" t="s">
        <v>909</v>
      </c>
      <c r="K217" s="71">
        <f t="shared" si="28"/>
        <v>5.2033468627929947E-5</v>
      </c>
    </row>
    <row r="218" spans="1:11">
      <c r="A218" s="8" t="s">
        <v>536</v>
      </c>
      <c r="B218" s="8" t="s">
        <v>1095</v>
      </c>
      <c r="C218" s="8" t="s">
        <v>1207</v>
      </c>
      <c r="D218" s="9" t="s">
        <v>544</v>
      </c>
      <c r="E218" s="8" t="s">
        <v>46</v>
      </c>
      <c r="F218" s="10">
        <v>500</v>
      </c>
      <c r="G218" s="32">
        <v>1.1599999999999999</v>
      </c>
      <c r="H218" s="11">
        <f t="shared" si="27"/>
        <v>1.419492</v>
      </c>
      <c r="I218" s="11">
        <f t="shared" si="29"/>
        <v>709.74</v>
      </c>
      <c r="J218" s="24" t="s">
        <v>909</v>
      </c>
      <c r="K218" s="71">
        <f t="shared" si="28"/>
        <v>6.3777280069056213E-5</v>
      </c>
    </row>
    <row r="219" spans="1:11">
      <c r="A219" s="8" t="s">
        <v>538</v>
      </c>
      <c r="B219" s="8" t="s">
        <v>1095</v>
      </c>
      <c r="C219" s="8" t="s">
        <v>1208</v>
      </c>
      <c r="D219" s="9" t="s">
        <v>546</v>
      </c>
      <c r="E219" s="8" t="s">
        <v>46</v>
      </c>
      <c r="F219" s="10">
        <v>100</v>
      </c>
      <c r="G219" s="32">
        <v>35.94</v>
      </c>
      <c r="H219" s="11">
        <f t="shared" si="27"/>
        <v>43.979777999999996</v>
      </c>
      <c r="I219" s="11">
        <f t="shared" si="29"/>
        <v>4397.97</v>
      </c>
      <c r="J219" s="24" t="s">
        <v>909</v>
      </c>
      <c r="K219" s="71">
        <f t="shared" si="28"/>
        <v>3.9520185479937329E-4</v>
      </c>
    </row>
    <row r="220" spans="1:11" ht="22.5">
      <c r="A220" s="8" t="s">
        <v>541</v>
      </c>
      <c r="B220" s="8" t="s">
        <v>1095</v>
      </c>
      <c r="C220" s="8" t="s">
        <v>1223</v>
      </c>
      <c r="D220" s="9" t="s">
        <v>548</v>
      </c>
      <c r="E220" s="8" t="s">
        <v>46</v>
      </c>
      <c r="F220" s="10">
        <v>10</v>
      </c>
      <c r="G220" s="32">
        <v>77.28</v>
      </c>
      <c r="H220" s="11">
        <f t="shared" si="27"/>
        <v>94.567536000000004</v>
      </c>
      <c r="I220" s="11">
        <f t="shared" si="29"/>
        <v>945.67</v>
      </c>
      <c r="J220" s="24" t="s">
        <v>909</v>
      </c>
      <c r="K220" s="71">
        <f t="shared" si="28"/>
        <v>8.4977964385414933E-5</v>
      </c>
    </row>
    <row r="221" spans="1:11" ht="22.5">
      <c r="A221" s="8" t="s">
        <v>543</v>
      </c>
      <c r="B221" s="8" t="s">
        <v>1095</v>
      </c>
      <c r="C221" s="8" t="s">
        <v>1222</v>
      </c>
      <c r="D221" s="9" t="s">
        <v>550</v>
      </c>
      <c r="E221" s="8" t="s">
        <v>551</v>
      </c>
      <c r="F221" s="10">
        <v>4</v>
      </c>
      <c r="G221" s="32">
        <v>64.930000000000007</v>
      </c>
      <c r="H221" s="11">
        <f t="shared" si="27"/>
        <v>79.454841000000016</v>
      </c>
      <c r="I221" s="11">
        <f t="shared" si="29"/>
        <v>317.81</v>
      </c>
      <c r="J221" s="24" t="s">
        <v>909</v>
      </c>
      <c r="K221" s="71">
        <f t="shared" si="28"/>
        <v>2.855842615429137E-5</v>
      </c>
    </row>
    <row r="222" spans="1:11" ht="22.5">
      <c r="A222" s="8" t="s">
        <v>545</v>
      </c>
      <c r="B222" s="8" t="s">
        <v>1095</v>
      </c>
      <c r="C222" s="8" t="s">
        <v>1221</v>
      </c>
      <c r="D222" s="9" t="s">
        <v>553</v>
      </c>
      <c r="E222" s="8" t="s">
        <v>46</v>
      </c>
      <c r="F222" s="10">
        <v>500</v>
      </c>
      <c r="G222" s="32">
        <v>0.88</v>
      </c>
      <c r="H222" s="11">
        <f t="shared" si="27"/>
        <v>1.076856</v>
      </c>
      <c r="I222" s="11">
        <f t="shared" si="29"/>
        <v>538.41999999999996</v>
      </c>
      <c r="J222" s="24" t="s">
        <v>909</v>
      </c>
      <c r="K222" s="71">
        <f t="shared" si="28"/>
        <v>4.8382454328037375E-5</v>
      </c>
    </row>
    <row r="223" spans="1:11">
      <c r="A223" s="8" t="s">
        <v>547</v>
      </c>
      <c r="B223" s="8" t="s">
        <v>1095</v>
      </c>
      <c r="C223" s="8" t="s">
        <v>1220</v>
      </c>
      <c r="D223" s="9" t="s">
        <v>555</v>
      </c>
      <c r="E223" s="8" t="s">
        <v>109</v>
      </c>
      <c r="F223" s="10">
        <v>154.25</v>
      </c>
      <c r="G223" s="32">
        <v>8.16</v>
      </c>
      <c r="H223" s="11">
        <f t="shared" si="27"/>
        <v>9.9853920000000009</v>
      </c>
      <c r="I223" s="11">
        <f t="shared" si="29"/>
        <v>1540.24</v>
      </c>
      <c r="J223" s="24" t="s">
        <v>909</v>
      </c>
      <c r="K223" s="71">
        <f t="shared" si="28"/>
        <v>1.3840606116826323E-4</v>
      </c>
    </row>
    <row r="224" spans="1:11" ht="22.5">
      <c r="A224" s="8" t="s">
        <v>549</v>
      </c>
      <c r="B224" s="8" t="s">
        <v>1095</v>
      </c>
      <c r="C224" s="8" t="s">
        <v>1219</v>
      </c>
      <c r="D224" s="9" t="s">
        <v>557</v>
      </c>
      <c r="E224" s="8" t="s">
        <v>46</v>
      </c>
      <c r="F224" s="10">
        <v>60</v>
      </c>
      <c r="G224" s="32">
        <v>58.5</v>
      </c>
      <c r="H224" s="11">
        <f t="shared" si="27"/>
        <v>71.586449999999999</v>
      </c>
      <c r="I224" s="11">
        <f t="shared" si="29"/>
        <v>4295.18</v>
      </c>
      <c r="J224" s="24" t="s">
        <v>909</v>
      </c>
      <c r="K224" s="71">
        <f t="shared" si="28"/>
        <v>3.8596513907488501E-4</v>
      </c>
    </row>
    <row r="225" spans="1:12">
      <c r="A225" s="8" t="s">
        <v>552</v>
      </c>
      <c r="B225" s="8" t="s">
        <v>1095</v>
      </c>
      <c r="C225" s="8" t="s">
        <v>1218</v>
      </c>
      <c r="D225" s="9" t="s">
        <v>559</v>
      </c>
      <c r="E225" s="8" t="s">
        <v>96</v>
      </c>
      <c r="F225" s="10">
        <v>18</v>
      </c>
      <c r="G225" s="32">
        <v>3.4</v>
      </c>
      <c r="H225" s="11">
        <f t="shared" si="27"/>
        <v>4.1605799999999995</v>
      </c>
      <c r="I225" s="11">
        <f t="shared" si="29"/>
        <v>74.89</v>
      </c>
      <c r="J225" s="24" t="s">
        <v>909</v>
      </c>
      <c r="K225" s="71">
        <f t="shared" si="28"/>
        <v>6.7296200078502273E-6</v>
      </c>
    </row>
    <row r="226" spans="1:12" ht="22.5">
      <c r="A226" s="8" t="s">
        <v>554</v>
      </c>
      <c r="B226" s="8" t="s">
        <v>1095</v>
      </c>
      <c r="C226" s="67" t="s">
        <v>1217</v>
      </c>
      <c r="D226" s="33" t="s">
        <v>959</v>
      </c>
      <c r="E226" s="8" t="s">
        <v>96</v>
      </c>
      <c r="F226" s="10">
        <v>14</v>
      </c>
      <c r="G226" s="32">
        <v>6.25</v>
      </c>
      <c r="H226" s="11">
        <f t="shared" si="27"/>
        <v>7.6481250000000003</v>
      </c>
      <c r="I226" s="11">
        <f t="shared" si="29"/>
        <v>107.07</v>
      </c>
      <c r="J226" s="24" t="s">
        <v>909</v>
      </c>
      <c r="K226" s="71">
        <f t="shared" si="28"/>
        <v>9.6213167878291331E-6</v>
      </c>
    </row>
    <row r="227" spans="1:12">
      <c r="A227" s="8" t="s">
        <v>556</v>
      </c>
      <c r="B227" s="8" t="s">
        <v>1095</v>
      </c>
      <c r="C227" s="8" t="s">
        <v>1216</v>
      </c>
      <c r="D227" s="9" t="s">
        <v>561</v>
      </c>
      <c r="E227" s="8" t="s">
        <v>540</v>
      </c>
      <c r="F227" s="10">
        <v>7.2</v>
      </c>
      <c r="G227" s="32">
        <v>37.159999999999997</v>
      </c>
      <c r="H227" s="11">
        <f t="shared" si="27"/>
        <v>45.472691999999995</v>
      </c>
      <c r="I227" s="11">
        <f t="shared" si="29"/>
        <v>327.39999999999998</v>
      </c>
      <c r="J227" s="24" t="s">
        <v>909</v>
      </c>
      <c r="K227" s="71">
        <f t="shared" si="28"/>
        <v>2.9420184144347231E-5</v>
      </c>
    </row>
    <row r="228" spans="1:12" ht="26.45" customHeight="1">
      <c r="A228" s="8" t="s">
        <v>558</v>
      </c>
      <c r="B228" s="8" t="s">
        <v>1094</v>
      </c>
      <c r="C228" s="90" t="s">
        <v>1189</v>
      </c>
      <c r="D228" s="89" t="s">
        <v>1190</v>
      </c>
      <c r="E228" s="8" t="s">
        <v>96</v>
      </c>
      <c r="F228" s="10">
        <v>1100</v>
      </c>
      <c r="G228" s="32">
        <v>3.36</v>
      </c>
      <c r="H228" s="11">
        <f t="shared" si="27"/>
        <v>4.1116320000000002</v>
      </c>
      <c r="I228" s="11">
        <f t="shared" si="29"/>
        <v>4522.79</v>
      </c>
      <c r="J228" s="24" t="s">
        <v>909</v>
      </c>
      <c r="K228" s="71">
        <f t="shared" si="28"/>
        <v>4.0641818767932875E-4</v>
      </c>
    </row>
    <row r="229" spans="1:12">
      <c r="A229" s="8" t="s">
        <v>560</v>
      </c>
      <c r="B229" s="8" t="s">
        <v>993</v>
      </c>
      <c r="C229" s="8" t="s">
        <v>1393</v>
      </c>
      <c r="D229" s="9" t="s">
        <v>1213</v>
      </c>
      <c r="E229" s="8" t="s">
        <v>1210</v>
      </c>
      <c r="F229" s="10">
        <v>3</v>
      </c>
      <c r="G229" s="32">
        <v>4913.92</v>
      </c>
      <c r="H229" s="11">
        <f t="shared" si="27"/>
        <v>6013.163904</v>
      </c>
      <c r="I229" s="11">
        <f t="shared" si="29"/>
        <v>18039.490000000002</v>
      </c>
      <c r="J229" s="24" t="s">
        <v>909</v>
      </c>
      <c r="K229" s="71">
        <f t="shared" si="28"/>
        <v>1.6210296813381508E-3</v>
      </c>
    </row>
    <row r="230" spans="1:12" ht="22.5">
      <c r="A230" s="8" t="s">
        <v>562</v>
      </c>
      <c r="B230" s="8" t="s">
        <v>993</v>
      </c>
      <c r="C230" s="8" t="s">
        <v>1394</v>
      </c>
      <c r="D230" s="9" t="s">
        <v>1212</v>
      </c>
      <c r="E230" s="8" t="s">
        <v>1210</v>
      </c>
      <c r="F230" s="10">
        <v>3</v>
      </c>
      <c r="G230" s="32">
        <v>3060.64</v>
      </c>
      <c r="H230" s="11">
        <f t="shared" si="27"/>
        <v>3745.3051679999999</v>
      </c>
      <c r="I230" s="11">
        <f t="shared" si="29"/>
        <v>11235.91</v>
      </c>
      <c r="J230" s="24" t="s">
        <v>909</v>
      </c>
      <c r="K230" s="71">
        <f t="shared" si="28"/>
        <v>1.0096595639258171E-3</v>
      </c>
    </row>
    <row r="231" spans="1:12">
      <c r="A231" s="223" t="s">
        <v>566</v>
      </c>
      <c r="B231" s="224"/>
      <c r="C231" s="224"/>
      <c r="D231" s="224"/>
      <c r="E231" s="224"/>
      <c r="F231" s="224"/>
      <c r="G231" s="224"/>
      <c r="H231" s="225"/>
      <c r="I231" s="25">
        <f>(+I168+I169+I170+I171+I172+I173+I174+I175+I176+I177+I178+I179+I180+I181+I182+I183+I184+I185+I186+I187+I188+I189+I190+I191+I192+I193+I194+I195+I196+I197+I198+I199+I200+I201+I202+I203+I204+I205+I206+I207+I208+I209+I210+I211+I212+I213+I214+I215+I216+I217+I218+I219+I220+I221+I222+I223+I224+I225+I227+I226+I228+I229+I230)</f>
        <v>225035.57</v>
      </c>
      <c r="J231" s="143"/>
      <c r="L231" s="70">
        <f>I231/$I$379</f>
        <v>2.0221710166243561E-2</v>
      </c>
    </row>
    <row r="232" spans="1:12">
      <c r="A232" s="26"/>
      <c r="B232" s="28"/>
      <c r="C232" s="66"/>
      <c r="D232" s="20" t="s">
        <v>567</v>
      </c>
      <c r="E232" s="27"/>
      <c r="F232" s="27"/>
      <c r="G232" s="139"/>
      <c r="H232" s="28"/>
      <c r="I232" s="28"/>
      <c r="J232" s="23"/>
    </row>
    <row r="233" spans="1:12" ht="33.75">
      <c r="A233" s="8" t="s">
        <v>563</v>
      </c>
      <c r="B233" s="8" t="s">
        <v>993</v>
      </c>
      <c r="C233" s="8" t="s">
        <v>1395</v>
      </c>
      <c r="D233" s="9" t="s">
        <v>570</v>
      </c>
      <c r="E233" s="8" t="s">
        <v>96</v>
      </c>
      <c r="F233" s="10">
        <v>47</v>
      </c>
      <c r="G233" s="32">
        <v>6.17</v>
      </c>
      <c r="H233" s="11">
        <f t="shared" ref="H233" si="30">G233*1.2237</f>
        <v>7.5502289999999999</v>
      </c>
      <c r="I233" s="11">
        <f>TRUNC((F233*H233),2)</f>
        <v>354.86</v>
      </c>
      <c r="J233" s="24" t="s">
        <v>910</v>
      </c>
      <c r="K233" s="71">
        <f t="shared" ref="K233" si="31">I233/$I$379</f>
        <v>3.1887741433912829E-5</v>
      </c>
    </row>
    <row r="234" spans="1:12">
      <c r="A234" s="223" t="s">
        <v>571</v>
      </c>
      <c r="B234" s="224"/>
      <c r="C234" s="224"/>
      <c r="D234" s="224"/>
      <c r="E234" s="224"/>
      <c r="F234" s="224"/>
      <c r="G234" s="224"/>
      <c r="H234" s="225"/>
      <c r="I234" s="25">
        <f>(+I233)</f>
        <v>354.86</v>
      </c>
      <c r="J234" s="143"/>
      <c r="L234" s="70">
        <f>I234/$I$379</f>
        <v>3.1887741433912829E-5</v>
      </c>
    </row>
    <row r="235" spans="1:12">
      <c r="A235" s="26"/>
      <c r="B235" s="28"/>
      <c r="C235" s="66"/>
      <c r="D235" s="20" t="s">
        <v>572</v>
      </c>
      <c r="E235" s="27"/>
      <c r="F235" s="27"/>
      <c r="G235" s="139"/>
      <c r="H235" s="28"/>
      <c r="I235" s="28"/>
      <c r="J235" s="23"/>
    </row>
    <row r="236" spans="1:12" ht="33.75">
      <c r="A236" s="8" t="s">
        <v>565</v>
      </c>
      <c r="B236" s="8" t="s">
        <v>993</v>
      </c>
      <c r="C236" s="8" t="s">
        <v>1396</v>
      </c>
      <c r="D236" s="9" t="s">
        <v>575</v>
      </c>
      <c r="E236" s="8" t="s">
        <v>96</v>
      </c>
      <c r="F236" s="10">
        <v>1000</v>
      </c>
      <c r="G236" s="32">
        <v>21.5</v>
      </c>
      <c r="H236" s="11">
        <f t="shared" ref="H236:H241" si="32">G236*1.2237</f>
        <v>26.309550000000002</v>
      </c>
      <c r="I236" s="11">
        <f>TRUNC((F236*H236),2)</f>
        <v>26309.55</v>
      </c>
      <c r="J236" s="24" t="s">
        <v>911</v>
      </c>
      <c r="K236" s="71">
        <f t="shared" ref="K236:K241" si="33">I236/$I$379</f>
        <v>2.3641777817804237E-3</v>
      </c>
    </row>
    <row r="237" spans="1:12" ht="22.5">
      <c r="A237" s="8" t="s">
        <v>568</v>
      </c>
      <c r="B237" s="8" t="s">
        <v>993</v>
      </c>
      <c r="C237" s="8" t="s">
        <v>1397</v>
      </c>
      <c r="D237" s="9" t="s">
        <v>578</v>
      </c>
      <c r="E237" s="8" t="s">
        <v>96</v>
      </c>
      <c r="F237" s="10">
        <v>1500</v>
      </c>
      <c r="G237" s="32">
        <v>6.5</v>
      </c>
      <c r="H237" s="11">
        <f t="shared" si="32"/>
        <v>7.9540500000000005</v>
      </c>
      <c r="I237" s="11">
        <f t="shared" ref="I237:I241" si="34">TRUNC((F237*H237),2)</f>
        <v>11931.07</v>
      </c>
      <c r="J237" s="24" t="s">
        <v>911</v>
      </c>
      <c r="K237" s="71">
        <f t="shared" si="33"/>
        <v>1.0721266842977915E-3</v>
      </c>
    </row>
    <row r="238" spans="1:12" ht="22.15" customHeight="1">
      <c r="A238" s="8" t="s">
        <v>573</v>
      </c>
      <c r="B238" s="8" t="s">
        <v>993</v>
      </c>
      <c r="C238" s="8" t="s">
        <v>1398</v>
      </c>
      <c r="D238" s="9" t="s">
        <v>581</v>
      </c>
      <c r="E238" s="8" t="s">
        <v>46</v>
      </c>
      <c r="F238" s="10">
        <v>120</v>
      </c>
      <c r="G238" s="32">
        <v>10.48</v>
      </c>
      <c r="H238" s="11">
        <f t="shared" si="32"/>
        <v>12.824376000000001</v>
      </c>
      <c r="I238" s="11">
        <f t="shared" si="34"/>
        <v>1538.92</v>
      </c>
      <c r="J238" s="24" t="s">
        <v>912</v>
      </c>
      <c r="K238" s="71">
        <f t="shared" si="33"/>
        <v>1.3828744588704597E-4</v>
      </c>
    </row>
    <row r="239" spans="1:12" ht="21.6" customHeight="1">
      <c r="A239" s="8" t="s">
        <v>576</v>
      </c>
      <c r="B239" s="8" t="s">
        <v>993</v>
      </c>
      <c r="C239" s="8" t="s">
        <v>1399</v>
      </c>
      <c r="D239" s="9" t="s">
        <v>584</v>
      </c>
      <c r="E239" s="8" t="s">
        <v>46</v>
      </c>
      <c r="F239" s="10">
        <v>80</v>
      </c>
      <c r="G239" s="32">
        <v>11.17</v>
      </c>
      <c r="H239" s="11">
        <f t="shared" si="32"/>
        <v>13.668729000000001</v>
      </c>
      <c r="I239" s="11">
        <f t="shared" si="34"/>
        <v>1093.49</v>
      </c>
      <c r="J239" s="24" t="s">
        <v>912</v>
      </c>
      <c r="K239" s="71">
        <f t="shared" si="33"/>
        <v>9.8261078680520026E-5</v>
      </c>
    </row>
    <row r="240" spans="1:12" ht="22.5">
      <c r="A240" s="8" t="s">
        <v>579</v>
      </c>
      <c r="B240" s="8" t="s">
        <v>993</v>
      </c>
      <c r="C240" s="8" t="s">
        <v>1400</v>
      </c>
      <c r="D240" s="9" t="s">
        <v>587</v>
      </c>
      <c r="E240" s="8" t="s">
        <v>46</v>
      </c>
      <c r="F240" s="10">
        <v>48</v>
      </c>
      <c r="G240" s="32">
        <v>153.01</v>
      </c>
      <c r="H240" s="11">
        <f t="shared" si="32"/>
        <v>187.238337</v>
      </c>
      <c r="I240" s="11">
        <f t="shared" si="34"/>
        <v>8987.44</v>
      </c>
      <c r="J240" s="24" t="s">
        <v>912</v>
      </c>
      <c r="K240" s="71">
        <f t="shared" si="33"/>
        <v>8.0761191138140542E-4</v>
      </c>
    </row>
    <row r="241" spans="1:12" ht="45">
      <c r="A241" s="8" t="s">
        <v>582</v>
      </c>
      <c r="B241" s="8" t="s">
        <v>993</v>
      </c>
      <c r="C241" s="8" t="s">
        <v>12</v>
      </c>
      <c r="D241" s="9" t="s">
        <v>1214</v>
      </c>
      <c r="E241" s="8" t="s">
        <v>109</v>
      </c>
      <c r="F241" s="10">
        <v>23.68</v>
      </c>
      <c r="G241" s="32">
        <v>16.809999999999999</v>
      </c>
      <c r="H241" s="11">
        <f t="shared" si="32"/>
        <v>20.570397</v>
      </c>
      <c r="I241" s="11">
        <f t="shared" si="34"/>
        <v>487.1</v>
      </c>
      <c r="J241" s="24" t="s">
        <v>1268</v>
      </c>
      <c r="K241" s="71">
        <f t="shared" si="33"/>
        <v>4.3770835970407877E-5</v>
      </c>
    </row>
    <row r="242" spans="1:12">
      <c r="A242" s="223" t="s">
        <v>588</v>
      </c>
      <c r="B242" s="224"/>
      <c r="C242" s="224"/>
      <c r="D242" s="224"/>
      <c r="E242" s="224"/>
      <c r="F242" s="224"/>
      <c r="G242" s="224"/>
      <c r="H242" s="225"/>
      <c r="I242" s="25">
        <f>(+I236+I237+I238+I239+I240+I241)</f>
        <v>50347.569999999992</v>
      </c>
      <c r="J242" s="143"/>
      <c r="L242" s="70">
        <f>I242/$I$379</f>
        <v>4.5242357379975942E-3</v>
      </c>
    </row>
    <row r="243" spans="1:12">
      <c r="A243" s="26"/>
      <c r="B243" s="28"/>
      <c r="C243" s="66"/>
      <c r="D243" s="20" t="s">
        <v>589</v>
      </c>
      <c r="E243" s="27"/>
      <c r="F243" s="27"/>
      <c r="G243" s="139"/>
      <c r="H243" s="28"/>
      <c r="I243" s="28"/>
      <c r="J243" s="23"/>
    </row>
    <row r="244" spans="1:12" ht="33.6" customHeight="1">
      <c r="A244" s="8" t="s">
        <v>585</v>
      </c>
      <c r="B244" s="8" t="s">
        <v>1094</v>
      </c>
      <c r="C244" s="8" t="s">
        <v>1160</v>
      </c>
      <c r="D244" s="9" t="s">
        <v>1161</v>
      </c>
      <c r="E244" s="8" t="s">
        <v>35</v>
      </c>
      <c r="F244" s="10">
        <v>1457.58</v>
      </c>
      <c r="G244" s="32">
        <v>217.07</v>
      </c>
      <c r="H244" s="11">
        <f t="shared" ref="H244:H251" si="35">G244*1.2237</f>
        <v>265.628559</v>
      </c>
      <c r="I244" s="11">
        <f>TRUNC((F244*H244),2)</f>
        <v>387174.87</v>
      </c>
      <c r="J244" s="30" t="s">
        <v>1064</v>
      </c>
      <c r="K244" s="71">
        <f t="shared" ref="K244:K251" si="36">I244/$I$379</f>
        <v>3.4791557640390047E-2</v>
      </c>
    </row>
    <row r="245" spans="1:12" ht="45">
      <c r="A245" s="8" t="s">
        <v>590</v>
      </c>
      <c r="B245" s="8" t="s">
        <v>993</v>
      </c>
      <c r="C245" s="8" t="s">
        <v>1401</v>
      </c>
      <c r="D245" s="9" t="s">
        <v>593</v>
      </c>
      <c r="E245" s="8" t="s">
        <v>35</v>
      </c>
      <c r="F245" s="10">
        <v>1845.7</v>
      </c>
      <c r="G245" s="32">
        <v>53.79</v>
      </c>
      <c r="H245" s="11">
        <f t="shared" si="35"/>
        <v>65.822823</v>
      </c>
      <c r="I245" s="11">
        <f t="shared" ref="I245:I251" si="37">TRUNC((F245*H245),2)</f>
        <v>121489.18</v>
      </c>
      <c r="J245" s="30" t="s">
        <v>1269</v>
      </c>
      <c r="K245" s="71">
        <f t="shared" si="36"/>
        <v>1.0917025189815965E-2</v>
      </c>
    </row>
    <row r="246" spans="1:12" ht="45">
      <c r="A246" s="8" t="s">
        <v>591</v>
      </c>
      <c r="B246" s="8" t="s">
        <v>993</v>
      </c>
      <c r="C246" s="8" t="s">
        <v>1402</v>
      </c>
      <c r="D246" s="9" t="s">
        <v>596</v>
      </c>
      <c r="E246" s="8" t="s">
        <v>35</v>
      </c>
      <c r="F246" s="10">
        <v>398.9</v>
      </c>
      <c r="G246" s="32">
        <v>69.25</v>
      </c>
      <c r="H246" s="11">
        <f t="shared" si="35"/>
        <v>84.741225</v>
      </c>
      <c r="I246" s="11">
        <f t="shared" si="37"/>
        <v>33803.269999999997</v>
      </c>
      <c r="J246" s="24" t="s">
        <v>597</v>
      </c>
      <c r="K246" s="71">
        <f t="shared" si="36"/>
        <v>3.0375639220558597E-3</v>
      </c>
    </row>
    <row r="247" spans="1:12" ht="33" customHeight="1">
      <c r="A247" s="8" t="s">
        <v>594</v>
      </c>
      <c r="B247" s="8" t="s">
        <v>993</v>
      </c>
      <c r="C247" s="8" t="s">
        <v>1403</v>
      </c>
      <c r="D247" s="9" t="s">
        <v>600</v>
      </c>
      <c r="E247" s="8" t="s">
        <v>35</v>
      </c>
      <c r="F247" s="10">
        <v>35.6</v>
      </c>
      <c r="G247" s="32">
        <v>62.74</v>
      </c>
      <c r="H247" s="11">
        <f t="shared" si="35"/>
        <v>76.774938000000006</v>
      </c>
      <c r="I247" s="11">
        <f t="shared" si="37"/>
        <v>2733.18</v>
      </c>
      <c r="J247" s="24" t="s">
        <v>971</v>
      </c>
      <c r="K247" s="71">
        <f t="shared" si="36"/>
        <v>2.4560372296776714E-4</v>
      </c>
    </row>
    <row r="248" spans="1:12" ht="54" customHeight="1">
      <c r="A248" s="8" t="s">
        <v>598</v>
      </c>
      <c r="B248" s="8" t="s">
        <v>993</v>
      </c>
      <c r="C248" s="8" t="s">
        <v>1404</v>
      </c>
      <c r="D248" s="9" t="s">
        <v>603</v>
      </c>
      <c r="E248" s="8" t="s">
        <v>35</v>
      </c>
      <c r="F248" s="10">
        <v>102.66</v>
      </c>
      <c r="G248" s="32">
        <v>132.43</v>
      </c>
      <c r="H248" s="11">
        <f t="shared" si="35"/>
        <v>162.05459100000002</v>
      </c>
      <c r="I248" s="11">
        <f t="shared" si="37"/>
        <v>16636.52</v>
      </c>
      <c r="J248" s="30" t="s">
        <v>1035</v>
      </c>
      <c r="K248" s="71">
        <f t="shared" si="36"/>
        <v>1.4949587108158695E-3</v>
      </c>
    </row>
    <row r="249" spans="1:12" ht="28.9" customHeight="1">
      <c r="A249" s="8" t="s">
        <v>601</v>
      </c>
      <c r="B249" s="8" t="s">
        <v>993</v>
      </c>
      <c r="C249" s="8" t="s">
        <v>605</v>
      </c>
      <c r="D249" s="9" t="s">
        <v>606</v>
      </c>
      <c r="E249" s="8" t="s">
        <v>109</v>
      </c>
      <c r="F249" s="10">
        <v>43.96</v>
      </c>
      <c r="G249" s="32">
        <v>6.92</v>
      </c>
      <c r="H249" s="11">
        <f t="shared" si="35"/>
        <v>8.4680040000000005</v>
      </c>
      <c r="I249" s="11">
        <f t="shared" si="37"/>
        <v>372.25</v>
      </c>
      <c r="J249" s="24" t="s">
        <v>913</v>
      </c>
      <c r="K249" s="71">
        <f t="shared" si="36"/>
        <v>3.3450407903888997E-5</v>
      </c>
    </row>
    <row r="250" spans="1:12" ht="56.25">
      <c r="A250" s="8" t="s">
        <v>604</v>
      </c>
      <c r="B250" s="8" t="s">
        <v>993</v>
      </c>
      <c r="C250" s="8" t="s">
        <v>1405</v>
      </c>
      <c r="D250" s="9" t="s">
        <v>609</v>
      </c>
      <c r="E250" s="8" t="s">
        <v>35</v>
      </c>
      <c r="F250" s="10">
        <v>1445.9</v>
      </c>
      <c r="G250" s="32">
        <v>188.75</v>
      </c>
      <c r="H250" s="11">
        <f t="shared" si="35"/>
        <v>230.973375</v>
      </c>
      <c r="I250" s="11">
        <f t="shared" si="37"/>
        <v>333964.40000000002</v>
      </c>
      <c r="J250" s="30" t="s">
        <v>1162</v>
      </c>
      <c r="K250" s="71">
        <f t="shared" si="36"/>
        <v>3.0010061532243244E-2</v>
      </c>
    </row>
    <row r="251" spans="1:12" ht="56.25">
      <c r="A251" s="8" t="s">
        <v>607</v>
      </c>
      <c r="B251" s="8" t="s">
        <v>993</v>
      </c>
      <c r="C251" s="8" t="s">
        <v>1406</v>
      </c>
      <c r="D251" s="9" t="s">
        <v>612</v>
      </c>
      <c r="E251" s="8" t="s">
        <v>35</v>
      </c>
      <c r="F251" s="10">
        <v>120.4</v>
      </c>
      <c r="G251" s="32">
        <v>313.94</v>
      </c>
      <c r="H251" s="11">
        <f t="shared" si="35"/>
        <v>384.16837800000002</v>
      </c>
      <c r="I251" s="11">
        <f t="shared" si="37"/>
        <v>46253.87</v>
      </c>
      <c r="J251" s="30" t="s">
        <v>1036</v>
      </c>
      <c r="K251" s="71">
        <f t="shared" si="36"/>
        <v>4.1563756041194206E-3</v>
      </c>
    </row>
    <row r="252" spans="1:12">
      <c r="A252" s="223" t="s">
        <v>613</v>
      </c>
      <c r="B252" s="224"/>
      <c r="C252" s="224"/>
      <c r="D252" s="224"/>
      <c r="E252" s="224"/>
      <c r="F252" s="224"/>
      <c r="G252" s="224"/>
      <c r="H252" s="225"/>
      <c r="I252" s="25">
        <f>(+I244+I245+I246+I247+I248+I249+I250+I251)</f>
        <v>942427.54</v>
      </c>
      <c r="J252" s="143"/>
      <c r="L252" s="70">
        <f>I252/$I$379</f>
        <v>8.4686596730312064E-2</v>
      </c>
    </row>
    <row r="253" spans="1:12">
      <c r="A253" s="26"/>
      <c r="B253" s="28"/>
      <c r="C253" s="66"/>
      <c r="D253" s="20" t="s">
        <v>614</v>
      </c>
      <c r="E253" s="27"/>
      <c r="F253" s="27"/>
      <c r="G253" s="139"/>
      <c r="H253" s="28"/>
      <c r="I253" s="28"/>
      <c r="J253" s="23"/>
    </row>
    <row r="254" spans="1:12" ht="33.75">
      <c r="A254" s="8" t="s">
        <v>610</v>
      </c>
      <c r="B254" s="8" t="s">
        <v>993</v>
      </c>
      <c r="C254" s="8" t="s">
        <v>1407</v>
      </c>
      <c r="D254" s="9" t="s">
        <v>617</v>
      </c>
      <c r="E254" s="8" t="s">
        <v>35</v>
      </c>
      <c r="F254" s="10">
        <v>6.75</v>
      </c>
      <c r="G254" s="32">
        <v>1466.8</v>
      </c>
      <c r="H254" s="11">
        <f t="shared" ref="H254:H259" si="38">G254*1.2237</f>
        <v>1794.9231600000001</v>
      </c>
      <c r="I254" s="11">
        <f>TRUNC((F254*H254),2)</f>
        <v>12115.73</v>
      </c>
      <c r="J254" s="30" t="s">
        <v>1037</v>
      </c>
      <c r="K254" s="71">
        <f t="shared" ref="K254:K259" si="39">I254/$I$379</f>
        <v>1.0887202432595972E-3</v>
      </c>
    </row>
    <row r="255" spans="1:12" ht="22.5">
      <c r="A255" s="8" t="s">
        <v>615</v>
      </c>
      <c r="B255" s="8" t="s">
        <v>993</v>
      </c>
      <c r="C255" s="8" t="s">
        <v>1408</v>
      </c>
      <c r="D255" s="9" t="s">
        <v>620</v>
      </c>
      <c r="E255" s="8" t="s">
        <v>96</v>
      </c>
      <c r="F255" s="10">
        <v>35.4</v>
      </c>
      <c r="G255" s="32">
        <v>12.91</v>
      </c>
      <c r="H255" s="11">
        <f t="shared" si="38"/>
        <v>15.797967</v>
      </c>
      <c r="I255" s="11">
        <f t="shared" ref="I255:I259" si="40">TRUNC((F255*H255),2)</f>
        <v>559.24</v>
      </c>
      <c r="J255" s="24" t="s">
        <v>1086</v>
      </c>
      <c r="K255" s="71">
        <f t="shared" si="39"/>
        <v>5.025334080905543E-5</v>
      </c>
    </row>
    <row r="256" spans="1:12" ht="25.15" customHeight="1">
      <c r="A256" s="8" t="s">
        <v>618</v>
      </c>
      <c r="B256" s="8" t="s">
        <v>993</v>
      </c>
      <c r="C256" s="8" t="s">
        <v>1409</v>
      </c>
      <c r="D256" s="9" t="s">
        <v>623</v>
      </c>
      <c r="E256" s="8" t="s">
        <v>96</v>
      </c>
      <c r="F256" s="10">
        <v>17.7</v>
      </c>
      <c r="G256" s="32">
        <v>67.41</v>
      </c>
      <c r="H256" s="11">
        <f t="shared" si="38"/>
        <v>82.489616999999996</v>
      </c>
      <c r="I256" s="11">
        <f t="shared" si="40"/>
        <v>1460.06</v>
      </c>
      <c r="J256" s="24" t="s">
        <v>1087</v>
      </c>
      <c r="K256" s="71">
        <f t="shared" si="39"/>
        <v>1.312010814349286E-4</v>
      </c>
    </row>
    <row r="257" spans="1:12" ht="25.15" customHeight="1">
      <c r="A257" s="8" t="s">
        <v>621</v>
      </c>
      <c r="B257" s="8" t="s">
        <v>1091</v>
      </c>
      <c r="C257" s="6" t="s">
        <v>951</v>
      </c>
      <c r="D257" s="12" t="s">
        <v>952</v>
      </c>
      <c r="E257" s="8" t="s">
        <v>1083</v>
      </c>
      <c r="F257" s="13">
        <v>1</v>
      </c>
      <c r="G257" s="134">
        <v>2985.17</v>
      </c>
      <c r="H257" s="11">
        <f t="shared" si="38"/>
        <v>3652.9525290000001</v>
      </c>
      <c r="I257" s="11">
        <f t="shared" si="40"/>
        <v>3652.95</v>
      </c>
      <c r="J257" s="30" t="s">
        <v>1038</v>
      </c>
      <c r="K257" s="71">
        <f t="shared" si="39"/>
        <v>3.2825431175960055E-4</v>
      </c>
    </row>
    <row r="258" spans="1:12" ht="25.15" customHeight="1">
      <c r="A258" s="8" t="s">
        <v>626</v>
      </c>
      <c r="B258" s="8" t="s">
        <v>1091</v>
      </c>
      <c r="C258" s="6" t="s">
        <v>953</v>
      </c>
      <c r="D258" s="12" t="s">
        <v>954</v>
      </c>
      <c r="E258" s="8" t="s">
        <v>1084</v>
      </c>
      <c r="F258" s="13">
        <v>8</v>
      </c>
      <c r="G258" s="134">
        <v>2677.45</v>
      </c>
      <c r="H258" s="11">
        <f t="shared" si="38"/>
        <v>3276.3955649999998</v>
      </c>
      <c r="I258" s="11">
        <f t="shared" si="40"/>
        <v>26211.16</v>
      </c>
      <c r="J258" s="30" t="s">
        <v>1039</v>
      </c>
      <c r="K258" s="71">
        <f t="shared" si="39"/>
        <v>2.3553364503266601E-3</v>
      </c>
    </row>
    <row r="259" spans="1:12" ht="25.15" customHeight="1">
      <c r="A259" s="8" t="s">
        <v>629</v>
      </c>
      <c r="B259" s="8" t="s">
        <v>1091</v>
      </c>
      <c r="C259" s="7" t="s">
        <v>955</v>
      </c>
      <c r="D259" s="12" t="s">
        <v>956</v>
      </c>
      <c r="E259" s="8" t="s">
        <v>1084</v>
      </c>
      <c r="F259" s="13">
        <v>80</v>
      </c>
      <c r="G259" s="134">
        <v>1520.81</v>
      </c>
      <c r="H259" s="11">
        <f t="shared" si="38"/>
        <v>1861.0151969999999</v>
      </c>
      <c r="I259" s="11">
        <f t="shared" si="40"/>
        <v>148881.21</v>
      </c>
      <c r="J259" s="30" t="s">
        <v>1040</v>
      </c>
      <c r="K259" s="71">
        <f t="shared" si="39"/>
        <v>1.3378474690999483E-2</v>
      </c>
    </row>
    <row r="260" spans="1:12">
      <c r="A260" s="223" t="s">
        <v>624</v>
      </c>
      <c r="B260" s="224"/>
      <c r="C260" s="224"/>
      <c r="D260" s="224"/>
      <c r="E260" s="224"/>
      <c r="F260" s="224"/>
      <c r="G260" s="224"/>
      <c r="H260" s="225"/>
      <c r="I260" s="25">
        <f>(+I254+I255+I256+I257+I258+I259)</f>
        <v>192880.34999999998</v>
      </c>
      <c r="J260" s="143"/>
      <c r="L260" s="70">
        <f>I260/$I$379</f>
        <v>1.7332240118589325E-2</v>
      </c>
    </row>
    <row r="261" spans="1:12">
      <c r="A261" s="26"/>
      <c r="B261" s="28"/>
      <c r="C261" s="66"/>
      <c r="D261" s="20" t="s">
        <v>625</v>
      </c>
      <c r="E261" s="27"/>
      <c r="F261" s="27"/>
      <c r="G261" s="139"/>
      <c r="H261" s="28"/>
      <c r="I261" s="28"/>
      <c r="J261" s="23"/>
    </row>
    <row r="262" spans="1:12" ht="56.25">
      <c r="A262" s="8" t="s">
        <v>631</v>
      </c>
      <c r="B262" s="8" t="s">
        <v>993</v>
      </c>
      <c r="C262" s="8" t="s">
        <v>1410</v>
      </c>
      <c r="D262" s="9" t="s">
        <v>628</v>
      </c>
      <c r="E262" s="8" t="s">
        <v>96</v>
      </c>
      <c r="F262" s="10">
        <v>8</v>
      </c>
      <c r="G262" s="32">
        <v>560.54999999999995</v>
      </c>
      <c r="H262" s="11">
        <f t="shared" ref="H262:H269" si="41">G262*1.2237</f>
        <v>685.94503499999996</v>
      </c>
      <c r="I262" s="11">
        <f>TRUNC((F262*H262),2)</f>
        <v>5487.56</v>
      </c>
      <c r="J262" s="24" t="s">
        <v>914</v>
      </c>
      <c r="K262" s="71">
        <f t="shared" ref="K262:K269" si="42">I262/$I$379</f>
        <v>4.931124792399332E-4</v>
      </c>
    </row>
    <row r="263" spans="1:12" ht="72" customHeight="1">
      <c r="A263" s="8" t="s">
        <v>634</v>
      </c>
      <c r="B263" s="8" t="s">
        <v>993</v>
      </c>
      <c r="C263" s="8" t="s">
        <v>1411</v>
      </c>
      <c r="D263" s="9" t="s">
        <v>979</v>
      </c>
      <c r="E263" s="8" t="s">
        <v>35</v>
      </c>
      <c r="F263" s="10">
        <v>147.41999999999999</v>
      </c>
      <c r="G263" s="32">
        <v>449.42</v>
      </c>
      <c r="H263" s="11">
        <f t="shared" si="41"/>
        <v>549.95525399999997</v>
      </c>
      <c r="I263" s="11">
        <f t="shared" ref="I263:I269" si="43">TRUNC((F263*H263),2)</f>
        <v>81074.399999999994</v>
      </c>
      <c r="J263" s="30" t="s">
        <v>1147</v>
      </c>
      <c r="K263" s="71">
        <f t="shared" si="42"/>
        <v>7.2853505723655017E-3</v>
      </c>
    </row>
    <row r="264" spans="1:12" ht="45">
      <c r="A264" s="8" t="s">
        <v>637</v>
      </c>
      <c r="B264" s="8" t="s">
        <v>993</v>
      </c>
      <c r="C264" s="8" t="s">
        <v>1412</v>
      </c>
      <c r="D264" s="9" t="s">
        <v>633</v>
      </c>
      <c r="E264" s="8" t="s">
        <v>35</v>
      </c>
      <c r="F264" s="10">
        <v>9</v>
      </c>
      <c r="G264" s="32">
        <v>1751.64</v>
      </c>
      <c r="H264" s="11">
        <f t="shared" si="41"/>
        <v>2143.4818680000003</v>
      </c>
      <c r="I264" s="11">
        <f t="shared" si="43"/>
        <v>19291.330000000002</v>
      </c>
      <c r="J264" s="30" t="s">
        <v>1041</v>
      </c>
      <c r="K264" s="71">
        <f t="shared" si="42"/>
        <v>1.7335201007616682E-3</v>
      </c>
    </row>
    <row r="265" spans="1:12" ht="56.25">
      <c r="A265" s="8" t="s">
        <v>639</v>
      </c>
      <c r="B265" s="8" t="s">
        <v>993</v>
      </c>
      <c r="C265" s="8" t="s">
        <v>1413</v>
      </c>
      <c r="D265" s="9" t="s">
        <v>636</v>
      </c>
      <c r="E265" s="8" t="s">
        <v>35</v>
      </c>
      <c r="F265" s="10">
        <v>1.89</v>
      </c>
      <c r="G265" s="32">
        <v>1213.99</v>
      </c>
      <c r="H265" s="11">
        <f t="shared" si="41"/>
        <v>1485.559563</v>
      </c>
      <c r="I265" s="11">
        <f t="shared" si="43"/>
        <v>2807.7</v>
      </c>
      <c r="J265" s="30" t="s">
        <v>1042</v>
      </c>
      <c r="K265" s="71">
        <f t="shared" si="42"/>
        <v>2.5230009475285195E-4</v>
      </c>
    </row>
    <row r="266" spans="1:12" ht="33.75">
      <c r="A266" s="8" t="s">
        <v>641</v>
      </c>
      <c r="B266" s="8" t="s">
        <v>993</v>
      </c>
      <c r="C266" s="8" t="s">
        <v>1414</v>
      </c>
      <c r="D266" s="9" t="s">
        <v>980</v>
      </c>
      <c r="E266" s="8" t="s">
        <v>35</v>
      </c>
      <c r="F266" s="10">
        <v>2.1</v>
      </c>
      <c r="G266" s="32">
        <v>1229.07</v>
      </c>
      <c r="H266" s="11">
        <f t="shared" si="41"/>
        <v>1504.0129589999999</v>
      </c>
      <c r="I266" s="11">
        <f t="shared" si="43"/>
        <v>3158.42</v>
      </c>
      <c r="J266" s="30" t="s">
        <v>1109</v>
      </c>
      <c r="K266" s="71">
        <f t="shared" si="42"/>
        <v>2.8381581553203788E-4</v>
      </c>
    </row>
    <row r="267" spans="1:12" ht="22.5">
      <c r="A267" s="8" t="s">
        <v>644</v>
      </c>
      <c r="B267" s="8" t="s">
        <v>1094</v>
      </c>
      <c r="C267" s="8" t="s">
        <v>640</v>
      </c>
      <c r="D267" s="9" t="s">
        <v>915</v>
      </c>
      <c r="E267" s="8" t="s">
        <v>35</v>
      </c>
      <c r="F267" s="10">
        <v>65.7</v>
      </c>
      <c r="G267" s="32">
        <v>881.61</v>
      </c>
      <c r="H267" s="11">
        <f t="shared" si="41"/>
        <v>1078.826157</v>
      </c>
      <c r="I267" s="11">
        <f t="shared" si="43"/>
        <v>70878.87</v>
      </c>
      <c r="J267" s="30" t="s">
        <v>1043</v>
      </c>
      <c r="K267" s="71">
        <f t="shared" si="42"/>
        <v>6.3691796192524392E-3</v>
      </c>
    </row>
    <row r="268" spans="1:12" ht="33.75">
      <c r="A268" s="8" t="s">
        <v>647</v>
      </c>
      <c r="B268" s="8" t="s">
        <v>1094</v>
      </c>
      <c r="C268" s="8" t="s">
        <v>642</v>
      </c>
      <c r="D268" s="9" t="s">
        <v>643</v>
      </c>
      <c r="E268" s="8" t="s">
        <v>35</v>
      </c>
      <c r="F268" s="10">
        <v>37.049999999999997</v>
      </c>
      <c r="G268" s="32">
        <v>454.65</v>
      </c>
      <c r="H268" s="11">
        <f t="shared" si="41"/>
        <v>556.35520499999996</v>
      </c>
      <c r="I268" s="11">
        <f t="shared" si="43"/>
        <v>20612.96</v>
      </c>
      <c r="J268" s="30" t="s">
        <v>1043</v>
      </c>
      <c r="K268" s="71">
        <f t="shared" si="42"/>
        <v>1.8522818538792417E-3</v>
      </c>
    </row>
    <row r="269" spans="1:12" ht="45">
      <c r="A269" s="8" t="s">
        <v>651</v>
      </c>
      <c r="B269" s="8" t="s">
        <v>993</v>
      </c>
      <c r="C269" s="8" t="s">
        <v>1415</v>
      </c>
      <c r="D269" s="9" t="s">
        <v>1181</v>
      </c>
      <c r="E269" s="8" t="s">
        <v>96</v>
      </c>
      <c r="F269" s="10">
        <v>47.24</v>
      </c>
      <c r="G269" s="32">
        <v>513.16</v>
      </c>
      <c r="H269" s="11">
        <f t="shared" si="41"/>
        <v>627.953892</v>
      </c>
      <c r="I269" s="11">
        <f t="shared" si="43"/>
        <v>29664.54</v>
      </c>
      <c r="J269" s="24" t="s">
        <v>1044</v>
      </c>
      <c r="K269" s="71">
        <f t="shared" si="42"/>
        <v>2.6656573896070689E-3</v>
      </c>
    </row>
    <row r="270" spans="1:12">
      <c r="A270" s="223" t="s">
        <v>645</v>
      </c>
      <c r="B270" s="224"/>
      <c r="C270" s="224"/>
      <c r="D270" s="224"/>
      <c r="E270" s="224"/>
      <c r="F270" s="224"/>
      <c r="G270" s="224"/>
      <c r="H270" s="225"/>
      <c r="I270" s="25">
        <f>(+I262+I263+I264+I265+I266+I267+I268+I269)</f>
        <v>232975.77999999997</v>
      </c>
      <c r="J270" s="143"/>
      <c r="L270" s="70">
        <f>I270/$I$379</f>
        <v>2.0935217925390742E-2</v>
      </c>
    </row>
    <row r="271" spans="1:12">
      <c r="A271" s="26"/>
      <c r="B271" s="28"/>
      <c r="C271" s="66"/>
      <c r="D271" s="20" t="s">
        <v>646</v>
      </c>
      <c r="E271" s="27"/>
      <c r="F271" s="27"/>
      <c r="G271" s="139"/>
      <c r="H271" s="28"/>
      <c r="I271" s="28"/>
      <c r="J271" s="23"/>
    </row>
    <row r="272" spans="1:12" ht="22.15" customHeight="1">
      <c r="A272" s="8" t="s">
        <v>653</v>
      </c>
      <c r="B272" s="8" t="s">
        <v>1094</v>
      </c>
      <c r="C272" s="8" t="s">
        <v>648</v>
      </c>
      <c r="D272" s="9" t="s">
        <v>916</v>
      </c>
      <c r="E272" s="8" t="s">
        <v>35</v>
      </c>
      <c r="F272" s="10">
        <v>194.48</v>
      </c>
      <c r="G272" s="32">
        <v>1639.07</v>
      </c>
      <c r="H272" s="11">
        <f t="shared" ref="H272" si="44">G272*1.2237</f>
        <v>2005.729959</v>
      </c>
      <c r="I272" s="11">
        <f>TRUNC((F272*H272),2)</f>
        <v>390074.36</v>
      </c>
      <c r="J272" s="30" t="s">
        <v>1045</v>
      </c>
      <c r="K272" s="71">
        <f t="shared" ref="K272" si="45">I272/$I$379</f>
        <v>3.5052105990190575E-2</v>
      </c>
    </row>
    <row r="273" spans="1:12">
      <c r="A273" s="223" t="s">
        <v>649</v>
      </c>
      <c r="B273" s="224"/>
      <c r="C273" s="224"/>
      <c r="D273" s="224"/>
      <c r="E273" s="224"/>
      <c r="F273" s="224"/>
      <c r="G273" s="224"/>
      <c r="H273" s="225"/>
      <c r="I273" s="25">
        <f>(+I272)</f>
        <v>390074.36</v>
      </c>
      <c r="J273" s="143"/>
      <c r="L273" s="70">
        <f>I273/$I$379</f>
        <v>3.5052105990190575E-2</v>
      </c>
    </row>
    <row r="274" spans="1:12">
      <c r="A274" s="26"/>
      <c r="B274" s="28"/>
      <c r="C274" s="66"/>
      <c r="D274" s="20" t="s">
        <v>650</v>
      </c>
      <c r="E274" s="27"/>
      <c r="F274" s="27"/>
      <c r="G274" s="139"/>
      <c r="H274" s="28"/>
      <c r="I274" s="28"/>
      <c r="J274" s="23"/>
    </row>
    <row r="275" spans="1:12" ht="33.75">
      <c r="A275" s="8" t="s">
        <v>655</v>
      </c>
      <c r="B275" s="8" t="s">
        <v>993</v>
      </c>
      <c r="C275" s="8" t="s">
        <v>1416</v>
      </c>
      <c r="D275" s="9" t="s">
        <v>981</v>
      </c>
      <c r="E275" s="8" t="s">
        <v>35</v>
      </c>
      <c r="F275" s="10">
        <v>4416.28</v>
      </c>
      <c r="G275" s="32">
        <v>38.26</v>
      </c>
      <c r="H275" s="11">
        <f t="shared" ref="H275:H277" si="46">G275*1.2237</f>
        <v>46.818762</v>
      </c>
      <c r="I275" s="11">
        <f>TRUNC((F275*H275),2)</f>
        <v>206764.76</v>
      </c>
      <c r="J275" s="24" t="s">
        <v>917</v>
      </c>
      <c r="K275" s="71">
        <f t="shared" ref="K275:K277" si="47">I275/$I$379</f>
        <v>1.8579894055472699E-2</v>
      </c>
    </row>
    <row r="276" spans="1:12" ht="33.75">
      <c r="A276" s="8" t="s">
        <v>660</v>
      </c>
      <c r="B276" s="8" t="s">
        <v>993</v>
      </c>
      <c r="C276" s="8" t="s">
        <v>1417</v>
      </c>
      <c r="D276" s="9" t="s">
        <v>982</v>
      </c>
      <c r="E276" s="8" t="s">
        <v>35</v>
      </c>
      <c r="F276" s="10">
        <v>690.1</v>
      </c>
      <c r="G276" s="32">
        <v>124.46</v>
      </c>
      <c r="H276" s="11">
        <f t="shared" si="46"/>
        <v>152.30170200000001</v>
      </c>
      <c r="I276" s="11">
        <f t="shared" ref="I276:I277" si="48">TRUNC((F276*H276),2)</f>
        <v>105103.4</v>
      </c>
      <c r="J276" s="30" t="s">
        <v>1047</v>
      </c>
      <c r="K276" s="71">
        <f t="shared" si="47"/>
        <v>9.444597990827688E-3</v>
      </c>
    </row>
    <row r="277" spans="1:12" ht="33.75">
      <c r="A277" s="8" t="s">
        <v>663</v>
      </c>
      <c r="B277" s="8" t="s">
        <v>993</v>
      </c>
      <c r="C277" s="8" t="s">
        <v>1418</v>
      </c>
      <c r="D277" s="9" t="s">
        <v>657</v>
      </c>
      <c r="E277" s="8" t="s">
        <v>35</v>
      </c>
      <c r="F277" s="10">
        <v>184.84</v>
      </c>
      <c r="G277" s="32">
        <v>506.77</v>
      </c>
      <c r="H277" s="11">
        <f t="shared" si="46"/>
        <v>620.13444900000002</v>
      </c>
      <c r="I277" s="11">
        <f t="shared" si="48"/>
        <v>114625.65</v>
      </c>
      <c r="J277" s="30" t="s">
        <v>1046</v>
      </c>
      <c r="K277" s="71">
        <f t="shared" si="47"/>
        <v>1.0300267961715013E-2</v>
      </c>
    </row>
    <row r="278" spans="1:12">
      <c r="A278" s="223" t="s">
        <v>658</v>
      </c>
      <c r="B278" s="224"/>
      <c r="C278" s="224"/>
      <c r="D278" s="224"/>
      <c r="E278" s="224"/>
      <c r="F278" s="224"/>
      <c r="G278" s="224"/>
      <c r="H278" s="225"/>
      <c r="I278" s="25">
        <f>(+I275+I276+I277)</f>
        <v>426493.81000000006</v>
      </c>
      <c r="J278" s="143"/>
      <c r="L278" s="70">
        <f>I278/$I$379</f>
        <v>3.8324760008015407E-2</v>
      </c>
    </row>
    <row r="279" spans="1:12">
      <c r="A279" s="26"/>
      <c r="B279" s="28"/>
      <c r="C279" s="66"/>
      <c r="D279" s="20" t="s">
        <v>659</v>
      </c>
      <c r="E279" s="27"/>
      <c r="F279" s="27"/>
      <c r="G279" s="139"/>
      <c r="H279" s="28"/>
      <c r="I279" s="28"/>
      <c r="J279" s="23"/>
    </row>
    <row r="280" spans="1:12" ht="22.5">
      <c r="A280" s="8" t="s">
        <v>665</v>
      </c>
      <c r="B280" s="8" t="s">
        <v>993</v>
      </c>
      <c r="C280" s="8" t="s">
        <v>1419</v>
      </c>
      <c r="D280" s="9" t="s">
        <v>662</v>
      </c>
      <c r="E280" s="8" t="s">
        <v>96</v>
      </c>
      <c r="F280" s="10">
        <v>541.12</v>
      </c>
      <c r="G280" s="32">
        <v>98.41</v>
      </c>
      <c r="H280" s="11">
        <f t="shared" ref="H280:H283" si="49">G280*1.2237</f>
        <v>120.424317</v>
      </c>
      <c r="I280" s="11">
        <f>TRUNC((F280*H280),2)</f>
        <v>65164</v>
      </c>
      <c r="J280" s="30" t="s">
        <v>1048</v>
      </c>
      <c r="K280" s="71">
        <f t="shared" ref="K280:K283" si="50">I280/$I$379</f>
        <v>5.8556410494265219E-3</v>
      </c>
    </row>
    <row r="281" spans="1:12" ht="45">
      <c r="A281" s="8" t="s">
        <v>667</v>
      </c>
      <c r="B281" s="8" t="s">
        <v>1094</v>
      </c>
      <c r="C281" s="8" t="s">
        <v>664</v>
      </c>
      <c r="D281" s="9" t="s">
        <v>1114</v>
      </c>
      <c r="E281" s="8" t="s">
        <v>96</v>
      </c>
      <c r="F281" s="10">
        <v>818.46</v>
      </c>
      <c r="G281" s="32">
        <v>75.099999999999994</v>
      </c>
      <c r="H281" s="11">
        <f t="shared" si="49"/>
        <v>91.899869999999993</v>
      </c>
      <c r="I281" s="11">
        <f t="shared" ref="I281:I283" si="51">TRUNC((F281*H281),2)</f>
        <v>75216.36</v>
      </c>
      <c r="J281" s="30" t="s">
        <v>1049</v>
      </c>
      <c r="K281" s="71">
        <f t="shared" si="50"/>
        <v>6.7589467375305853E-3</v>
      </c>
    </row>
    <row r="282" spans="1:12" ht="22.5">
      <c r="A282" s="8" t="s">
        <v>671</v>
      </c>
      <c r="B282" s="8" t="s">
        <v>1094</v>
      </c>
      <c r="C282" s="8" t="s">
        <v>666</v>
      </c>
      <c r="D282" s="9" t="s">
        <v>1115</v>
      </c>
      <c r="E282" s="8" t="s">
        <v>96</v>
      </c>
      <c r="F282" s="10">
        <v>36.299999999999997</v>
      </c>
      <c r="G282" s="32">
        <v>122.37</v>
      </c>
      <c r="H282" s="11">
        <f t="shared" si="49"/>
        <v>149.744169</v>
      </c>
      <c r="I282" s="11">
        <f t="shared" si="51"/>
        <v>5435.71</v>
      </c>
      <c r="J282" s="30" t="s">
        <v>1050</v>
      </c>
      <c r="K282" s="71">
        <f t="shared" si="50"/>
        <v>4.8845323504969371E-4</v>
      </c>
    </row>
    <row r="283" spans="1:12" ht="22.5">
      <c r="A283" s="8" t="s">
        <v>674</v>
      </c>
      <c r="B283" s="8" t="s">
        <v>1094</v>
      </c>
      <c r="C283" s="8" t="s">
        <v>668</v>
      </c>
      <c r="D283" s="9" t="s">
        <v>1116</v>
      </c>
      <c r="E283" s="8" t="s">
        <v>96</v>
      </c>
      <c r="F283" s="10">
        <v>70.58</v>
      </c>
      <c r="G283" s="32">
        <v>167.38</v>
      </c>
      <c r="H283" s="11">
        <f t="shared" si="49"/>
        <v>204.82290599999999</v>
      </c>
      <c r="I283" s="11">
        <f t="shared" si="51"/>
        <v>14456.4</v>
      </c>
      <c r="J283" s="30" t="s">
        <v>1051</v>
      </c>
      <c r="K283" s="71">
        <f t="shared" si="50"/>
        <v>1.2990529934769131E-3</v>
      </c>
    </row>
    <row r="284" spans="1:12">
      <c r="A284" s="223" t="s">
        <v>669</v>
      </c>
      <c r="B284" s="224"/>
      <c r="C284" s="224"/>
      <c r="D284" s="224"/>
      <c r="E284" s="224"/>
      <c r="F284" s="224"/>
      <c r="G284" s="224"/>
      <c r="H284" s="225"/>
      <c r="I284" s="25">
        <f>(+I280+I281+I282+I283)</f>
        <v>160272.46999999997</v>
      </c>
      <c r="J284" s="143"/>
      <c r="L284" s="70">
        <f>I284/$I$379</f>
        <v>1.4402094015483711E-2</v>
      </c>
    </row>
    <row r="285" spans="1:12">
      <c r="A285" s="26"/>
      <c r="B285" s="28"/>
      <c r="C285" s="66"/>
      <c r="D285" s="20" t="s">
        <v>670</v>
      </c>
      <c r="E285" s="27"/>
      <c r="F285" s="27"/>
      <c r="G285" s="139"/>
      <c r="H285" s="28"/>
      <c r="I285" s="28"/>
      <c r="J285" s="23"/>
    </row>
    <row r="286" spans="1:12" ht="67.5">
      <c r="A286" s="8" t="s">
        <v>677</v>
      </c>
      <c r="B286" s="8" t="s">
        <v>993</v>
      </c>
      <c r="C286" s="8" t="s">
        <v>1420</v>
      </c>
      <c r="D286" s="9" t="s">
        <v>673</v>
      </c>
      <c r="E286" s="8" t="s">
        <v>46</v>
      </c>
      <c r="F286" s="10">
        <v>5</v>
      </c>
      <c r="G286" s="32">
        <v>50.97</v>
      </c>
      <c r="H286" s="11">
        <f t="shared" ref="H286:H300" si="52">G286*1.2237</f>
        <v>62.371988999999999</v>
      </c>
      <c r="I286" s="11">
        <f>TRUNC((F286*H286),2)</f>
        <v>311.85000000000002</v>
      </c>
      <c r="J286" s="30" t="s">
        <v>1052</v>
      </c>
      <c r="K286" s="71">
        <f t="shared" ref="K286:K300" si="53">I286/$I$379</f>
        <v>2.8022860187583035E-5</v>
      </c>
    </row>
    <row r="287" spans="1:12" ht="67.5">
      <c r="A287" s="8" t="s">
        <v>680</v>
      </c>
      <c r="B287" s="8" t="s">
        <v>993</v>
      </c>
      <c r="C287" s="8" t="s">
        <v>1421</v>
      </c>
      <c r="D287" s="9" t="s">
        <v>676</v>
      </c>
      <c r="E287" s="8" t="s">
        <v>46</v>
      </c>
      <c r="F287" s="10">
        <v>2</v>
      </c>
      <c r="G287" s="32">
        <v>904.67</v>
      </c>
      <c r="H287" s="11">
        <f t="shared" si="52"/>
        <v>1107.0446789999999</v>
      </c>
      <c r="I287" s="11">
        <f t="shared" ref="I287:I300" si="54">TRUNC((F287*H287),2)</f>
        <v>2214.08</v>
      </c>
      <c r="J287" s="24" t="s">
        <v>1053</v>
      </c>
      <c r="K287" s="71">
        <f t="shared" si="53"/>
        <v>1.9895736502845547E-4</v>
      </c>
    </row>
    <row r="288" spans="1:12" ht="22.5">
      <c r="A288" s="8" t="s">
        <v>683</v>
      </c>
      <c r="B288" s="8" t="s">
        <v>993</v>
      </c>
      <c r="C288" s="8" t="s">
        <v>1422</v>
      </c>
      <c r="D288" s="9" t="s">
        <v>984</v>
      </c>
      <c r="E288" s="8" t="s">
        <v>46</v>
      </c>
      <c r="F288" s="10">
        <v>15</v>
      </c>
      <c r="G288" s="32">
        <v>9.0500000000000007</v>
      </c>
      <c r="H288" s="11">
        <f t="shared" si="52"/>
        <v>11.074485000000001</v>
      </c>
      <c r="I288" s="11">
        <f t="shared" si="54"/>
        <v>166.11</v>
      </c>
      <c r="J288" s="24" t="s">
        <v>1054</v>
      </c>
      <c r="K288" s="71">
        <f t="shared" si="53"/>
        <v>1.4926654820456687E-5</v>
      </c>
    </row>
    <row r="289" spans="1:12" ht="22.5">
      <c r="A289" s="8" t="s">
        <v>686</v>
      </c>
      <c r="B289" s="8" t="s">
        <v>993</v>
      </c>
      <c r="C289" s="8" t="s">
        <v>1423</v>
      </c>
      <c r="D289" s="9" t="s">
        <v>679</v>
      </c>
      <c r="E289" s="8" t="s">
        <v>46</v>
      </c>
      <c r="F289" s="10">
        <v>4</v>
      </c>
      <c r="G289" s="32">
        <v>22.48</v>
      </c>
      <c r="H289" s="11">
        <f t="shared" si="52"/>
        <v>27.508776000000001</v>
      </c>
      <c r="I289" s="11">
        <f t="shared" si="54"/>
        <v>110.03</v>
      </c>
      <c r="J289" s="30" t="s">
        <v>1055</v>
      </c>
      <c r="K289" s="71">
        <f t="shared" si="53"/>
        <v>9.8873025699527372E-6</v>
      </c>
    </row>
    <row r="290" spans="1:12" ht="22.5">
      <c r="A290" s="8" t="s">
        <v>689</v>
      </c>
      <c r="B290" s="8" t="s">
        <v>993</v>
      </c>
      <c r="C290" s="8" t="s">
        <v>1424</v>
      </c>
      <c r="D290" s="9" t="s">
        <v>682</v>
      </c>
      <c r="E290" s="8" t="s">
        <v>46</v>
      </c>
      <c r="F290" s="10">
        <v>3</v>
      </c>
      <c r="G290" s="32">
        <v>38.89</v>
      </c>
      <c r="H290" s="11">
        <f t="shared" si="52"/>
        <v>47.589693000000004</v>
      </c>
      <c r="I290" s="11">
        <f t="shared" si="54"/>
        <v>142.76</v>
      </c>
      <c r="J290" s="30" t="s">
        <v>1056</v>
      </c>
      <c r="K290" s="71">
        <f t="shared" si="53"/>
        <v>1.2828422383772178E-5</v>
      </c>
    </row>
    <row r="291" spans="1:12" ht="22.5">
      <c r="A291" s="8" t="s">
        <v>692</v>
      </c>
      <c r="B291" s="8" t="s">
        <v>993</v>
      </c>
      <c r="C291" s="8" t="s">
        <v>1425</v>
      </c>
      <c r="D291" s="9" t="s">
        <v>685</v>
      </c>
      <c r="E291" s="8" t="s">
        <v>46</v>
      </c>
      <c r="F291" s="10">
        <v>3</v>
      </c>
      <c r="G291" s="32">
        <v>35.01</v>
      </c>
      <c r="H291" s="11">
        <f t="shared" si="52"/>
        <v>42.841736999999995</v>
      </c>
      <c r="I291" s="11">
        <f t="shared" si="54"/>
        <v>128.52000000000001</v>
      </c>
      <c r="J291" s="30" t="s">
        <v>1056</v>
      </c>
      <c r="K291" s="71">
        <f t="shared" si="53"/>
        <v>1.1548815107609977E-5</v>
      </c>
    </row>
    <row r="292" spans="1:12" ht="22.5">
      <c r="A292" s="8" t="s">
        <v>695</v>
      </c>
      <c r="B292" s="8" t="s">
        <v>993</v>
      </c>
      <c r="C292" s="8" t="s">
        <v>1426</v>
      </c>
      <c r="D292" s="9" t="s">
        <v>688</v>
      </c>
      <c r="E292" s="8" t="s">
        <v>46</v>
      </c>
      <c r="F292" s="10">
        <v>4</v>
      </c>
      <c r="G292" s="32">
        <v>48.21</v>
      </c>
      <c r="H292" s="11">
        <f t="shared" si="52"/>
        <v>58.994577</v>
      </c>
      <c r="I292" s="11">
        <f t="shared" si="54"/>
        <v>235.97</v>
      </c>
      <c r="J292" s="30" t="s">
        <v>1057</v>
      </c>
      <c r="K292" s="71">
        <f t="shared" si="53"/>
        <v>2.1204278718819843E-5</v>
      </c>
    </row>
    <row r="293" spans="1:12" ht="22.5">
      <c r="A293" s="8" t="s">
        <v>698</v>
      </c>
      <c r="B293" s="8" t="s">
        <v>993</v>
      </c>
      <c r="C293" s="8" t="s">
        <v>1427</v>
      </c>
      <c r="D293" s="9" t="s">
        <v>691</v>
      </c>
      <c r="E293" s="8" t="s">
        <v>46</v>
      </c>
      <c r="F293" s="10">
        <v>4</v>
      </c>
      <c r="G293" s="32">
        <v>45.75</v>
      </c>
      <c r="H293" s="11">
        <f t="shared" si="52"/>
        <v>55.984275000000004</v>
      </c>
      <c r="I293" s="11">
        <f t="shared" si="54"/>
        <v>223.93</v>
      </c>
      <c r="J293" s="30" t="s">
        <v>1058</v>
      </c>
      <c r="K293" s="71">
        <f t="shared" si="53"/>
        <v>2.012236357801978E-5</v>
      </c>
    </row>
    <row r="294" spans="1:12" ht="22.5">
      <c r="A294" s="8" t="s">
        <v>701</v>
      </c>
      <c r="B294" s="8" t="s">
        <v>993</v>
      </c>
      <c r="C294" s="8" t="s">
        <v>1428</v>
      </c>
      <c r="D294" s="9" t="s">
        <v>694</v>
      </c>
      <c r="E294" s="8" t="s">
        <v>46</v>
      </c>
      <c r="F294" s="10">
        <v>4</v>
      </c>
      <c r="G294" s="32">
        <v>232.68</v>
      </c>
      <c r="H294" s="11">
        <f t="shared" si="52"/>
        <v>284.73051600000002</v>
      </c>
      <c r="I294" s="11">
        <f t="shared" si="54"/>
        <v>1138.92</v>
      </c>
      <c r="J294" s="30" t="s">
        <v>1058</v>
      </c>
      <c r="K294" s="71">
        <f t="shared" si="53"/>
        <v>1.0234342127574818E-4</v>
      </c>
    </row>
    <row r="295" spans="1:12" ht="45">
      <c r="A295" s="8" t="s">
        <v>704</v>
      </c>
      <c r="B295" s="8" t="s">
        <v>993</v>
      </c>
      <c r="C295" s="8" t="s">
        <v>1429</v>
      </c>
      <c r="D295" s="9" t="s">
        <v>697</v>
      </c>
      <c r="E295" s="8" t="s">
        <v>46</v>
      </c>
      <c r="F295" s="10">
        <v>19</v>
      </c>
      <c r="G295" s="32">
        <v>273.45999999999998</v>
      </c>
      <c r="H295" s="11">
        <f t="shared" si="52"/>
        <v>334.63300199999998</v>
      </c>
      <c r="I295" s="11">
        <f t="shared" si="54"/>
        <v>6358.02</v>
      </c>
      <c r="J295" s="24" t="s">
        <v>918</v>
      </c>
      <c r="K295" s="71">
        <f t="shared" si="53"/>
        <v>5.7133206839780882E-4</v>
      </c>
    </row>
    <row r="296" spans="1:12" ht="45">
      <c r="A296" s="8" t="s">
        <v>707</v>
      </c>
      <c r="B296" s="8" t="s">
        <v>993</v>
      </c>
      <c r="C296" s="8" t="s">
        <v>1430</v>
      </c>
      <c r="D296" s="9" t="s">
        <v>700</v>
      </c>
      <c r="E296" s="8" t="s">
        <v>46</v>
      </c>
      <c r="F296" s="10">
        <v>16</v>
      </c>
      <c r="G296" s="32">
        <v>71.86</v>
      </c>
      <c r="H296" s="11">
        <f t="shared" si="52"/>
        <v>87.935081999999994</v>
      </c>
      <c r="I296" s="11">
        <f t="shared" si="54"/>
        <v>1406.96</v>
      </c>
      <c r="J296" s="24" t="s">
        <v>1270</v>
      </c>
      <c r="K296" s="71">
        <f t="shared" si="53"/>
        <v>1.2642951216777881E-4</v>
      </c>
    </row>
    <row r="297" spans="1:12" ht="22.5">
      <c r="A297" s="8" t="s">
        <v>711</v>
      </c>
      <c r="B297" s="8" t="s">
        <v>993</v>
      </c>
      <c r="C297" s="8" t="s">
        <v>1431</v>
      </c>
      <c r="D297" s="9" t="s">
        <v>703</v>
      </c>
      <c r="E297" s="8" t="s">
        <v>46</v>
      </c>
      <c r="F297" s="10">
        <v>32</v>
      </c>
      <c r="G297" s="32">
        <v>13.93</v>
      </c>
      <c r="H297" s="11">
        <f t="shared" si="52"/>
        <v>17.046140999999999</v>
      </c>
      <c r="I297" s="11">
        <f t="shared" si="54"/>
        <v>545.47</v>
      </c>
      <c r="J297" s="24" t="s">
        <v>919</v>
      </c>
      <c r="K297" s="71">
        <f t="shared" si="53"/>
        <v>4.9015967761811501E-5</v>
      </c>
    </row>
    <row r="298" spans="1:12" ht="22.5">
      <c r="A298" s="8" t="s">
        <v>714</v>
      </c>
      <c r="B298" s="8" t="s">
        <v>993</v>
      </c>
      <c r="C298" s="8" t="s">
        <v>1432</v>
      </c>
      <c r="D298" s="9" t="s">
        <v>706</v>
      </c>
      <c r="E298" s="8" t="s">
        <v>46</v>
      </c>
      <c r="F298" s="10">
        <v>16</v>
      </c>
      <c r="G298" s="32">
        <v>63.49</v>
      </c>
      <c r="H298" s="11">
        <f t="shared" si="52"/>
        <v>77.692712999999998</v>
      </c>
      <c r="I298" s="11">
        <f t="shared" si="54"/>
        <v>1243.08</v>
      </c>
      <c r="J298" s="24" t="s">
        <v>920</v>
      </c>
      <c r="K298" s="71">
        <f t="shared" si="53"/>
        <v>1.1170324528453011E-4</v>
      </c>
    </row>
    <row r="299" spans="1:12" ht="22.5">
      <c r="A299" s="8" t="s">
        <v>717</v>
      </c>
      <c r="B299" s="8" t="s">
        <v>1095</v>
      </c>
      <c r="C299" s="8" t="s">
        <v>1215</v>
      </c>
      <c r="D299" s="9" t="s">
        <v>708</v>
      </c>
      <c r="E299" s="8" t="s">
        <v>46</v>
      </c>
      <c r="F299" s="10">
        <v>6</v>
      </c>
      <c r="G299" s="32">
        <v>151.88999999999999</v>
      </c>
      <c r="H299" s="11">
        <f t="shared" si="52"/>
        <v>185.86779299999998</v>
      </c>
      <c r="I299" s="11">
        <f t="shared" si="54"/>
        <v>1115.2</v>
      </c>
      <c r="J299" s="24" t="s">
        <v>921</v>
      </c>
      <c r="K299" s="71">
        <f t="shared" si="53"/>
        <v>1.0021194061629822E-4</v>
      </c>
    </row>
    <row r="300" spans="1:12">
      <c r="A300" s="8" t="s">
        <v>720</v>
      </c>
      <c r="B300" s="8" t="s">
        <v>1091</v>
      </c>
      <c r="C300" s="68" t="s">
        <v>957</v>
      </c>
      <c r="D300" s="34" t="s">
        <v>958</v>
      </c>
      <c r="E300" s="8" t="s">
        <v>46</v>
      </c>
      <c r="F300" s="171">
        <v>3</v>
      </c>
      <c r="G300" s="135">
        <v>535.87</v>
      </c>
      <c r="H300" s="11">
        <f t="shared" si="52"/>
        <v>655.74411899999996</v>
      </c>
      <c r="I300" s="11">
        <f t="shared" si="54"/>
        <v>1967.23</v>
      </c>
      <c r="J300" s="29" t="s">
        <v>1271</v>
      </c>
      <c r="K300" s="71">
        <f t="shared" si="53"/>
        <v>1.7677540884020832E-4</v>
      </c>
    </row>
    <row r="301" spans="1:12">
      <c r="A301" s="223" t="s">
        <v>709</v>
      </c>
      <c r="B301" s="224"/>
      <c r="C301" s="224"/>
      <c r="D301" s="224"/>
      <c r="E301" s="224"/>
      <c r="F301" s="224"/>
      <c r="G301" s="224"/>
      <c r="H301" s="225"/>
      <c r="I301" s="25">
        <f>(+I286+I287+I288+I289+I290+I291+I292+I293+I294+I295+I296+I297+I298+I299+I300)</f>
        <v>17308.13</v>
      </c>
      <c r="J301" s="143"/>
      <c r="L301" s="70">
        <f>I301/$I$379</f>
        <v>1.5553096267388537E-3</v>
      </c>
    </row>
    <row r="302" spans="1:12">
      <c r="A302" s="26"/>
      <c r="B302" s="28"/>
      <c r="C302" s="66"/>
      <c r="D302" s="20" t="s">
        <v>710</v>
      </c>
      <c r="E302" s="27"/>
      <c r="F302" s="27"/>
      <c r="G302" s="139"/>
      <c r="H302" s="28"/>
      <c r="I302" s="28"/>
      <c r="J302" s="23"/>
    </row>
    <row r="303" spans="1:12" ht="45">
      <c r="A303" s="8" t="s">
        <v>723</v>
      </c>
      <c r="B303" s="8" t="s">
        <v>993</v>
      </c>
      <c r="C303" s="8" t="s">
        <v>1433</v>
      </c>
      <c r="D303" s="29" t="s">
        <v>713</v>
      </c>
      <c r="E303" s="8" t="s">
        <v>35</v>
      </c>
      <c r="F303" s="10">
        <v>7.56</v>
      </c>
      <c r="G303" s="32">
        <v>513.12</v>
      </c>
      <c r="H303" s="11">
        <f t="shared" ref="H303:H308" si="55">G303*1.2237</f>
        <v>627.904944</v>
      </c>
      <c r="I303" s="11">
        <f>TRUNC((F303*H303),2)</f>
        <v>4746.96</v>
      </c>
      <c r="J303" s="30" t="s">
        <v>1110</v>
      </c>
      <c r="K303" s="71">
        <f t="shared" ref="K303:K308" si="56">I303/$I$379</f>
        <v>4.2656211767211528E-4</v>
      </c>
    </row>
    <row r="304" spans="1:12" ht="33.75">
      <c r="A304" s="8" t="s">
        <v>726</v>
      </c>
      <c r="B304" s="8" t="s">
        <v>993</v>
      </c>
      <c r="C304" s="8" t="s">
        <v>1434</v>
      </c>
      <c r="D304" s="9" t="s">
        <v>716</v>
      </c>
      <c r="E304" s="8" t="s">
        <v>35</v>
      </c>
      <c r="F304" s="10">
        <v>15.360000000000001</v>
      </c>
      <c r="G304" s="32">
        <v>341.1</v>
      </c>
      <c r="H304" s="11">
        <f t="shared" si="55"/>
        <v>417.40407000000005</v>
      </c>
      <c r="I304" s="11">
        <f t="shared" ref="I304:I308" si="57">TRUNC((F304*H304),2)</f>
        <v>6411.32</v>
      </c>
      <c r="J304" s="24" t="s">
        <v>922</v>
      </c>
      <c r="K304" s="71">
        <f t="shared" si="56"/>
        <v>5.7612160967726415E-4</v>
      </c>
    </row>
    <row r="305" spans="1:12" ht="33.75">
      <c r="A305" s="8" t="s">
        <v>729</v>
      </c>
      <c r="B305" s="8" t="s">
        <v>1094</v>
      </c>
      <c r="C305" s="8" t="s">
        <v>718</v>
      </c>
      <c r="D305" s="9" t="s">
        <v>719</v>
      </c>
      <c r="E305" s="8" t="s">
        <v>46</v>
      </c>
      <c r="F305" s="10">
        <v>1</v>
      </c>
      <c r="G305" s="32">
        <v>2755.94</v>
      </c>
      <c r="H305" s="11">
        <f t="shared" si="55"/>
        <v>3372.4437780000003</v>
      </c>
      <c r="I305" s="11">
        <f t="shared" si="57"/>
        <v>3372.44</v>
      </c>
      <c r="J305" s="30" t="s">
        <v>1059</v>
      </c>
      <c r="K305" s="71">
        <f t="shared" si="56"/>
        <v>3.0304766590031273E-4</v>
      </c>
    </row>
    <row r="306" spans="1:12" ht="56.25">
      <c r="A306" s="8" t="s">
        <v>732</v>
      </c>
      <c r="B306" s="8" t="s">
        <v>1094</v>
      </c>
      <c r="C306" s="8" t="s">
        <v>721</v>
      </c>
      <c r="D306" s="9" t="s">
        <v>722</v>
      </c>
      <c r="E306" s="8" t="s">
        <v>35</v>
      </c>
      <c r="F306" s="10">
        <v>92.48</v>
      </c>
      <c r="G306" s="32">
        <v>549.41999999999996</v>
      </c>
      <c r="H306" s="11">
        <f t="shared" si="55"/>
        <v>672.32525399999997</v>
      </c>
      <c r="I306" s="11">
        <f t="shared" si="57"/>
        <v>62176.63</v>
      </c>
      <c r="J306" s="30" t="s">
        <v>1148</v>
      </c>
      <c r="K306" s="71">
        <f t="shared" si="56"/>
        <v>5.5871957974188901E-3</v>
      </c>
    </row>
    <row r="307" spans="1:12" ht="67.5">
      <c r="A307" s="8" t="s">
        <v>735</v>
      </c>
      <c r="B307" s="8" t="s">
        <v>1094</v>
      </c>
      <c r="C307" s="8" t="s">
        <v>724</v>
      </c>
      <c r="D307" s="9" t="s">
        <v>725</v>
      </c>
      <c r="E307" s="8" t="s">
        <v>35</v>
      </c>
      <c r="F307" s="10">
        <v>16.21</v>
      </c>
      <c r="G307" s="32">
        <v>657.93</v>
      </c>
      <c r="H307" s="11">
        <f t="shared" si="55"/>
        <v>805.10894099999996</v>
      </c>
      <c r="I307" s="11">
        <f t="shared" si="57"/>
        <v>13050.81</v>
      </c>
      <c r="J307" s="24" t="s">
        <v>923</v>
      </c>
      <c r="K307" s="71">
        <f t="shared" si="56"/>
        <v>1.172746589593428E-3</v>
      </c>
    </row>
    <row r="308" spans="1:12" ht="45">
      <c r="A308" s="8" t="s">
        <v>738</v>
      </c>
      <c r="B308" s="8" t="s">
        <v>993</v>
      </c>
      <c r="C308" s="8" t="s">
        <v>1428</v>
      </c>
      <c r="D308" s="29" t="s">
        <v>694</v>
      </c>
      <c r="E308" s="8" t="s">
        <v>46</v>
      </c>
      <c r="F308" s="10">
        <v>4</v>
      </c>
      <c r="G308" s="32">
        <v>232.68</v>
      </c>
      <c r="H308" s="11">
        <f t="shared" si="55"/>
        <v>284.73051600000002</v>
      </c>
      <c r="I308" s="11">
        <f t="shared" si="57"/>
        <v>1138.92</v>
      </c>
      <c r="J308" s="30" t="s">
        <v>1060</v>
      </c>
      <c r="K308" s="71">
        <f t="shared" si="56"/>
        <v>1.0234342127574818E-4</v>
      </c>
    </row>
    <row r="309" spans="1:12">
      <c r="A309" s="223" t="s">
        <v>727</v>
      </c>
      <c r="B309" s="224"/>
      <c r="C309" s="224"/>
      <c r="D309" s="224"/>
      <c r="E309" s="224"/>
      <c r="F309" s="224"/>
      <c r="G309" s="224"/>
      <c r="H309" s="225"/>
      <c r="I309" s="25">
        <f>(+I303+I304+I305+I306+I307+I308)</f>
        <v>90897.079999999987</v>
      </c>
      <c r="J309" s="143"/>
      <c r="L309" s="70">
        <f>I309/$I$379</f>
        <v>8.1680172015377566E-3</v>
      </c>
    </row>
    <row r="310" spans="1:12">
      <c r="A310" s="26"/>
      <c r="B310" s="28"/>
      <c r="C310" s="66"/>
      <c r="D310" s="20" t="s">
        <v>728</v>
      </c>
      <c r="E310" s="27"/>
      <c r="F310" s="27"/>
      <c r="G310" s="139"/>
      <c r="H310" s="28"/>
      <c r="I310" s="28"/>
      <c r="J310" s="23"/>
    </row>
    <row r="311" spans="1:12" ht="165" customHeight="1">
      <c r="A311" s="8" t="s">
        <v>741</v>
      </c>
      <c r="B311" s="8" t="s">
        <v>993</v>
      </c>
      <c r="C311" s="8" t="s">
        <v>1435</v>
      </c>
      <c r="D311" s="9" t="s">
        <v>731</v>
      </c>
      <c r="E311" s="8" t="s">
        <v>35</v>
      </c>
      <c r="F311" s="10">
        <v>206.77</v>
      </c>
      <c r="G311" s="32">
        <v>92.54</v>
      </c>
      <c r="H311" s="11">
        <f t="shared" ref="H311:H315" si="58">G311*1.2237</f>
        <v>113.24119800000001</v>
      </c>
      <c r="I311" s="11">
        <f>TRUNC((F311*H311),2)</f>
        <v>23414.880000000001</v>
      </c>
      <c r="J311" s="30" t="s">
        <v>1111</v>
      </c>
      <c r="K311" s="71">
        <f t="shared" ref="K311:K315" si="59">I311/$I$379</f>
        <v>2.1040625574764607E-3</v>
      </c>
    </row>
    <row r="312" spans="1:12" ht="22.5">
      <c r="A312" s="8" t="s">
        <v>746</v>
      </c>
      <c r="B312" s="8" t="s">
        <v>993</v>
      </c>
      <c r="C312" s="8" t="s">
        <v>1436</v>
      </c>
      <c r="D312" s="9" t="s">
        <v>734</v>
      </c>
      <c r="E312" s="8" t="s">
        <v>87</v>
      </c>
      <c r="F312" s="10">
        <v>28.79</v>
      </c>
      <c r="G312" s="32">
        <v>1130.01</v>
      </c>
      <c r="H312" s="11">
        <f t="shared" si="58"/>
        <v>1382.7932370000001</v>
      </c>
      <c r="I312" s="11">
        <f t="shared" ref="I312:I315" si="60">TRUNC((F312*H312),2)</f>
        <v>39810.61</v>
      </c>
      <c r="J312" s="24" t="s">
        <v>1088</v>
      </c>
      <c r="K312" s="71">
        <f t="shared" si="59"/>
        <v>3.5773838640769441E-3</v>
      </c>
    </row>
    <row r="313" spans="1:12" ht="135">
      <c r="A313" s="8" t="s">
        <v>749</v>
      </c>
      <c r="B313" s="8" t="s">
        <v>993</v>
      </c>
      <c r="C313" s="8" t="s">
        <v>1437</v>
      </c>
      <c r="D313" s="9" t="s">
        <v>737</v>
      </c>
      <c r="E313" s="8" t="s">
        <v>35</v>
      </c>
      <c r="F313" s="10">
        <v>1895.49</v>
      </c>
      <c r="G313" s="32">
        <v>106.22</v>
      </c>
      <c r="H313" s="11">
        <f t="shared" si="58"/>
        <v>129.981414</v>
      </c>
      <c r="I313" s="11">
        <f t="shared" si="60"/>
        <v>246378.47</v>
      </c>
      <c r="J313" s="30" t="s">
        <v>1112</v>
      </c>
      <c r="K313" s="71">
        <f t="shared" si="59"/>
        <v>2.2139584473434729E-2</v>
      </c>
    </row>
    <row r="314" spans="1:12" ht="51.6" customHeight="1">
      <c r="A314" s="8" t="s">
        <v>752</v>
      </c>
      <c r="B314" s="8" t="s">
        <v>1094</v>
      </c>
      <c r="C314" s="8" t="s">
        <v>739</v>
      </c>
      <c r="D314" s="9" t="s">
        <v>740</v>
      </c>
      <c r="E314" s="8" t="s">
        <v>35</v>
      </c>
      <c r="F314" s="10">
        <v>1225.31</v>
      </c>
      <c r="G314" s="32">
        <v>57.02</v>
      </c>
      <c r="H314" s="11">
        <f t="shared" si="58"/>
        <v>69.775373999999999</v>
      </c>
      <c r="I314" s="11">
        <f t="shared" si="60"/>
        <v>85496.46</v>
      </c>
      <c r="J314" s="24" t="s">
        <v>924</v>
      </c>
      <c r="K314" s="71">
        <f t="shared" si="59"/>
        <v>7.6827171560470914E-3</v>
      </c>
    </row>
    <row r="315" spans="1:12" ht="22.5">
      <c r="A315" s="8" t="s">
        <v>755</v>
      </c>
      <c r="B315" s="8" t="s">
        <v>1094</v>
      </c>
      <c r="C315" s="8" t="s">
        <v>742</v>
      </c>
      <c r="D315" s="9" t="s">
        <v>743</v>
      </c>
      <c r="E315" s="8" t="s">
        <v>35</v>
      </c>
      <c r="F315" s="10">
        <v>1895.49</v>
      </c>
      <c r="G315" s="32">
        <v>61.88</v>
      </c>
      <c r="H315" s="11">
        <f t="shared" si="58"/>
        <v>75.722555999999997</v>
      </c>
      <c r="I315" s="11">
        <f t="shared" si="60"/>
        <v>143531.34</v>
      </c>
      <c r="J315" s="30" t="s">
        <v>1272</v>
      </c>
      <c r="K315" s="71">
        <f t="shared" si="59"/>
        <v>1.2897735043631373E-2</v>
      </c>
    </row>
    <row r="316" spans="1:12">
      <c r="A316" s="223" t="s">
        <v>744</v>
      </c>
      <c r="B316" s="224"/>
      <c r="C316" s="224"/>
      <c r="D316" s="224"/>
      <c r="E316" s="224"/>
      <c r="F316" s="224"/>
      <c r="G316" s="224"/>
      <c r="H316" s="225"/>
      <c r="I316" s="25">
        <f>(+I311+I312+I313+I314+I315)</f>
        <v>538631.76</v>
      </c>
      <c r="J316" s="143"/>
      <c r="L316" s="70">
        <f>I316/$I$379</f>
        <v>4.8401483094666603E-2</v>
      </c>
    </row>
    <row r="317" spans="1:12">
      <c r="A317" s="26"/>
      <c r="B317" s="28"/>
      <c r="C317" s="66"/>
      <c r="D317" s="20" t="s">
        <v>745</v>
      </c>
      <c r="E317" s="27"/>
      <c r="F317" s="27"/>
      <c r="G317" s="139"/>
      <c r="H317" s="28"/>
      <c r="I317" s="28"/>
      <c r="J317" s="23"/>
    </row>
    <row r="318" spans="1:12" ht="33.75">
      <c r="A318" s="8" t="s">
        <v>758</v>
      </c>
      <c r="B318" s="8" t="s">
        <v>993</v>
      </c>
      <c r="C318" s="8" t="s">
        <v>1438</v>
      </c>
      <c r="D318" s="9" t="s">
        <v>748</v>
      </c>
      <c r="E318" s="8" t="s">
        <v>35</v>
      </c>
      <c r="F318" s="10">
        <v>323.89999999999998</v>
      </c>
      <c r="G318" s="32">
        <v>268.91000000000003</v>
      </c>
      <c r="H318" s="11">
        <f t="shared" ref="H318:H332" si="61">G318*1.2237</f>
        <v>329.06516700000003</v>
      </c>
      <c r="I318" s="11">
        <f>TRUNC((F318*H318),2)</f>
        <v>106584.2</v>
      </c>
      <c r="J318" s="30" t="s">
        <v>1067</v>
      </c>
      <c r="K318" s="71">
        <f t="shared" ref="K318:K332" si="62">I318/$I$379</f>
        <v>9.5776627699387124E-3</v>
      </c>
    </row>
    <row r="319" spans="1:12" ht="45">
      <c r="A319" s="8" t="s">
        <v>761</v>
      </c>
      <c r="B319" s="8" t="s">
        <v>993</v>
      </c>
      <c r="C319" s="8" t="s">
        <v>1439</v>
      </c>
      <c r="D319" s="9" t="s">
        <v>751</v>
      </c>
      <c r="E319" s="8" t="s">
        <v>35</v>
      </c>
      <c r="F319" s="10">
        <f>F320+F332+F318</f>
        <v>1977.9</v>
      </c>
      <c r="G319" s="32">
        <v>31.22</v>
      </c>
      <c r="H319" s="11">
        <f t="shared" si="61"/>
        <v>38.203913999999997</v>
      </c>
      <c r="I319" s="11">
        <f t="shared" ref="I319:I332" si="63">TRUNC((F319*H319),2)</f>
        <v>75563.520000000004</v>
      </c>
      <c r="J319" s="24" t="s">
        <v>1113</v>
      </c>
      <c r="K319" s="71">
        <f t="shared" si="62"/>
        <v>6.790142556490731E-3</v>
      </c>
    </row>
    <row r="320" spans="1:12" ht="45">
      <c r="A320" s="8" t="s">
        <v>764</v>
      </c>
      <c r="B320" s="8" t="s">
        <v>993</v>
      </c>
      <c r="C320" s="8" t="s">
        <v>1440</v>
      </c>
      <c r="D320" s="9" t="s">
        <v>754</v>
      </c>
      <c r="E320" s="8" t="s">
        <v>35</v>
      </c>
      <c r="F320" s="10">
        <v>1154.05</v>
      </c>
      <c r="G320" s="32">
        <v>149.6</v>
      </c>
      <c r="H320" s="11">
        <f t="shared" si="61"/>
        <v>183.06551999999999</v>
      </c>
      <c r="I320" s="11">
        <f t="shared" si="63"/>
        <v>211266.76</v>
      </c>
      <c r="J320" s="30" t="s">
        <v>985</v>
      </c>
      <c r="K320" s="71">
        <f t="shared" si="62"/>
        <v>1.8984444052472856E-2</v>
      </c>
    </row>
    <row r="321" spans="1:12" ht="67.5">
      <c r="A321" s="8" t="s">
        <v>767</v>
      </c>
      <c r="B321" s="8" t="s">
        <v>993</v>
      </c>
      <c r="C321" s="8" t="s">
        <v>1441</v>
      </c>
      <c r="D321" s="9" t="s">
        <v>757</v>
      </c>
      <c r="E321" s="8" t="s">
        <v>35</v>
      </c>
      <c r="F321" s="10">
        <v>376.26</v>
      </c>
      <c r="G321" s="32">
        <v>139.16</v>
      </c>
      <c r="H321" s="11">
        <f t="shared" si="61"/>
        <v>170.29009199999999</v>
      </c>
      <c r="I321" s="11">
        <f t="shared" si="63"/>
        <v>64073.35</v>
      </c>
      <c r="J321" s="24" t="s">
        <v>925</v>
      </c>
      <c r="K321" s="71">
        <f t="shared" si="62"/>
        <v>5.757635173320742E-3</v>
      </c>
    </row>
    <row r="322" spans="1:12" ht="67.5">
      <c r="A322" s="8" t="s">
        <v>770</v>
      </c>
      <c r="B322" s="8" t="s">
        <v>993</v>
      </c>
      <c r="C322" s="8" t="s">
        <v>1442</v>
      </c>
      <c r="D322" s="9" t="s">
        <v>760</v>
      </c>
      <c r="E322" s="8" t="s">
        <v>35</v>
      </c>
      <c r="F322" s="10">
        <v>128.97</v>
      </c>
      <c r="G322" s="32">
        <v>159.41</v>
      </c>
      <c r="H322" s="11">
        <f t="shared" si="61"/>
        <v>195.07001700000001</v>
      </c>
      <c r="I322" s="11">
        <f t="shared" si="63"/>
        <v>25158.18</v>
      </c>
      <c r="J322" s="24" t="s">
        <v>926</v>
      </c>
      <c r="K322" s="71">
        <f t="shared" si="62"/>
        <v>2.2607156027386489E-3</v>
      </c>
    </row>
    <row r="323" spans="1:12" ht="33.75">
      <c r="A323" s="8" t="s">
        <v>773</v>
      </c>
      <c r="B323" s="8" t="s">
        <v>993</v>
      </c>
      <c r="C323" s="8" t="s">
        <v>1443</v>
      </c>
      <c r="D323" s="9" t="s">
        <v>763</v>
      </c>
      <c r="E323" s="8" t="s">
        <v>87</v>
      </c>
      <c r="F323" s="10">
        <v>16.72</v>
      </c>
      <c r="G323" s="32">
        <v>528.4</v>
      </c>
      <c r="H323" s="11">
        <f t="shared" si="61"/>
        <v>646.60307999999998</v>
      </c>
      <c r="I323" s="11">
        <f t="shared" si="63"/>
        <v>10811.2</v>
      </c>
      <c r="J323" s="30" t="s">
        <v>1068</v>
      </c>
      <c r="K323" s="71">
        <f t="shared" si="62"/>
        <v>9.7149509719415654E-4</v>
      </c>
    </row>
    <row r="324" spans="1:12" ht="33.75">
      <c r="A324" s="8" t="s">
        <v>775</v>
      </c>
      <c r="B324" s="8" t="s">
        <v>993</v>
      </c>
      <c r="C324" s="8" t="s">
        <v>1444</v>
      </c>
      <c r="D324" s="9" t="s">
        <v>766</v>
      </c>
      <c r="E324" s="8" t="s">
        <v>35</v>
      </c>
      <c r="F324" s="10">
        <v>5.0199999999999996</v>
      </c>
      <c r="G324" s="32">
        <v>173.87</v>
      </c>
      <c r="H324" s="11">
        <f t="shared" si="61"/>
        <v>212.76471900000001</v>
      </c>
      <c r="I324" s="11">
        <f t="shared" si="63"/>
        <v>1068.07</v>
      </c>
      <c r="J324" s="30" t="s">
        <v>927</v>
      </c>
      <c r="K324" s="71">
        <f t="shared" si="62"/>
        <v>9.5976835916472046E-5</v>
      </c>
    </row>
    <row r="325" spans="1:12" ht="33.75">
      <c r="A325" s="8" t="s">
        <v>778</v>
      </c>
      <c r="B325" s="8" t="s">
        <v>993</v>
      </c>
      <c r="C325" s="8" t="s">
        <v>1445</v>
      </c>
      <c r="D325" s="9" t="s">
        <v>769</v>
      </c>
      <c r="E325" s="8" t="s">
        <v>35</v>
      </c>
      <c r="F325" s="10">
        <v>9.5</v>
      </c>
      <c r="G325" s="32">
        <v>173.87</v>
      </c>
      <c r="H325" s="11">
        <f t="shared" si="61"/>
        <v>212.76471900000001</v>
      </c>
      <c r="I325" s="11">
        <f t="shared" si="63"/>
        <v>2021.26</v>
      </c>
      <c r="J325" s="30" t="s">
        <v>927</v>
      </c>
      <c r="K325" s="71">
        <f t="shared" si="62"/>
        <v>1.8163054796457937E-4</v>
      </c>
    </row>
    <row r="326" spans="1:12" ht="33.75">
      <c r="A326" s="8" t="s">
        <v>781</v>
      </c>
      <c r="B326" s="8" t="s">
        <v>993</v>
      </c>
      <c r="C326" s="8" t="s">
        <v>1446</v>
      </c>
      <c r="D326" s="9" t="s">
        <v>772</v>
      </c>
      <c r="E326" s="8" t="s">
        <v>931</v>
      </c>
      <c r="F326" s="10">
        <v>907.49</v>
      </c>
      <c r="G326" s="32">
        <v>110.33</v>
      </c>
      <c r="H326" s="11">
        <f t="shared" si="61"/>
        <v>135.01082099999999</v>
      </c>
      <c r="I326" s="11">
        <f t="shared" si="63"/>
        <v>122520.96000000001</v>
      </c>
      <c r="J326" s="30" t="s">
        <v>1069</v>
      </c>
      <c r="K326" s="71">
        <f t="shared" si="62"/>
        <v>1.1009741004099578E-2</v>
      </c>
    </row>
    <row r="327" spans="1:12" ht="32.450000000000003" customHeight="1">
      <c r="A327" s="8" t="s">
        <v>784</v>
      </c>
      <c r="B327" s="8" t="s">
        <v>993</v>
      </c>
      <c r="C327" s="8" t="s">
        <v>1447</v>
      </c>
      <c r="D327" s="9" t="s">
        <v>930</v>
      </c>
      <c r="E327" s="8" t="s">
        <v>931</v>
      </c>
      <c r="F327" s="10">
        <v>15</v>
      </c>
      <c r="G327" s="32">
        <v>112.93</v>
      </c>
      <c r="H327" s="11">
        <f t="shared" si="61"/>
        <v>138.192441</v>
      </c>
      <c r="I327" s="11">
        <f t="shared" si="63"/>
        <v>2072.88</v>
      </c>
      <c r="J327" s="30" t="s">
        <v>1070</v>
      </c>
      <c r="K327" s="71">
        <f t="shared" si="62"/>
        <v>1.8626912434066738E-4</v>
      </c>
    </row>
    <row r="328" spans="1:12" ht="33.75">
      <c r="A328" s="8" t="s">
        <v>789</v>
      </c>
      <c r="B328" s="8" t="s">
        <v>993</v>
      </c>
      <c r="C328" s="8" t="s">
        <v>1491</v>
      </c>
      <c r="D328" s="9" t="s">
        <v>1164</v>
      </c>
      <c r="E328" s="8" t="s">
        <v>35</v>
      </c>
      <c r="F328" s="10">
        <v>531.09</v>
      </c>
      <c r="G328" s="32">
        <v>21.58</v>
      </c>
      <c r="H328" s="11">
        <f t="shared" si="61"/>
        <v>26.407445999999997</v>
      </c>
      <c r="I328" s="11">
        <f t="shared" si="63"/>
        <v>14024.73</v>
      </c>
      <c r="J328" s="30" t="s">
        <v>1071</v>
      </c>
      <c r="K328" s="71">
        <f t="shared" si="62"/>
        <v>1.2602631007170159E-3</v>
      </c>
    </row>
    <row r="329" spans="1:12">
      <c r="A329" s="8" t="s">
        <v>792</v>
      </c>
      <c r="B329" s="8" t="s">
        <v>993</v>
      </c>
      <c r="C329" s="8" t="s">
        <v>1448</v>
      </c>
      <c r="D329" s="9" t="s">
        <v>777</v>
      </c>
      <c r="E329" s="8" t="s">
        <v>87</v>
      </c>
      <c r="F329" s="10">
        <v>79.66</v>
      </c>
      <c r="G329" s="32">
        <v>343.6</v>
      </c>
      <c r="H329" s="11">
        <f t="shared" si="61"/>
        <v>420.46332000000001</v>
      </c>
      <c r="I329" s="11">
        <f t="shared" si="63"/>
        <v>33494.1</v>
      </c>
      <c r="J329" s="24" t="s">
        <v>928</v>
      </c>
      <c r="K329" s="71">
        <f t="shared" si="62"/>
        <v>3.0097818868331724E-3</v>
      </c>
    </row>
    <row r="330" spans="1:12" ht="22.5">
      <c r="A330" s="8" t="s">
        <v>795</v>
      </c>
      <c r="B330" s="8" t="s">
        <v>993</v>
      </c>
      <c r="C330" s="8" t="s">
        <v>1490</v>
      </c>
      <c r="D330" s="9" t="s">
        <v>780</v>
      </c>
      <c r="E330" s="8" t="s">
        <v>96</v>
      </c>
      <c r="F330" s="10">
        <v>171.36</v>
      </c>
      <c r="G330" s="32">
        <v>85.87</v>
      </c>
      <c r="H330" s="11">
        <f t="shared" si="61"/>
        <v>105.07911900000001</v>
      </c>
      <c r="I330" s="11">
        <f t="shared" si="63"/>
        <v>18006.349999999999</v>
      </c>
      <c r="J330" s="30" t="s">
        <v>1072</v>
      </c>
      <c r="K330" s="71">
        <f t="shared" si="62"/>
        <v>1.6180517188991044E-3</v>
      </c>
    </row>
    <row r="331" spans="1:12" ht="33.75">
      <c r="A331" s="8" t="s">
        <v>798</v>
      </c>
      <c r="B331" s="8" t="s">
        <v>993</v>
      </c>
      <c r="C331" s="8" t="s">
        <v>1489</v>
      </c>
      <c r="D331" s="9" t="s">
        <v>783</v>
      </c>
      <c r="E331" s="8" t="s">
        <v>87</v>
      </c>
      <c r="F331" s="10">
        <v>239.93</v>
      </c>
      <c r="G331" s="32">
        <v>271.02999999999997</v>
      </c>
      <c r="H331" s="11">
        <f t="shared" si="61"/>
        <v>331.65941099999998</v>
      </c>
      <c r="I331" s="11">
        <f t="shared" si="63"/>
        <v>79575.039999999994</v>
      </c>
      <c r="J331" s="30" t="s">
        <v>1073</v>
      </c>
      <c r="K331" s="71">
        <f t="shared" si="62"/>
        <v>7.1506179905125129E-3</v>
      </c>
    </row>
    <row r="332" spans="1:12">
      <c r="A332" s="8" t="s">
        <v>801</v>
      </c>
      <c r="B332" s="8" t="s">
        <v>1094</v>
      </c>
      <c r="C332" s="8" t="s">
        <v>785</v>
      </c>
      <c r="D332" s="9" t="s">
        <v>786</v>
      </c>
      <c r="E332" s="8" t="s">
        <v>35</v>
      </c>
      <c r="F332" s="10">
        <v>499.95</v>
      </c>
      <c r="G332" s="32">
        <v>480.46</v>
      </c>
      <c r="H332" s="11">
        <f t="shared" si="61"/>
        <v>587.93890199999998</v>
      </c>
      <c r="I332" s="11">
        <f t="shared" si="63"/>
        <v>293940.05</v>
      </c>
      <c r="J332" s="30" t="s">
        <v>986</v>
      </c>
      <c r="K332" s="71">
        <f t="shared" si="62"/>
        <v>2.6413470978615249E-2</v>
      </c>
    </row>
    <row r="333" spans="1:12">
      <c r="A333" s="223" t="s">
        <v>787</v>
      </c>
      <c r="B333" s="224"/>
      <c r="C333" s="224"/>
      <c r="D333" s="224"/>
      <c r="E333" s="224"/>
      <c r="F333" s="224"/>
      <c r="G333" s="224"/>
      <c r="H333" s="225"/>
      <c r="I333" s="25">
        <f>(+I318+I319+I320+I321+I322+I323+I324+I325+I326+I327+I328+I329+I330+I331+I332)</f>
        <v>1060180.6499999999</v>
      </c>
      <c r="J333" s="143"/>
      <c r="L333" s="70">
        <f>I333/$I$379</f>
        <v>9.5267898440054191E-2</v>
      </c>
    </row>
    <row r="334" spans="1:12">
      <c r="A334" s="26"/>
      <c r="B334" s="28"/>
      <c r="C334" s="66"/>
      <c r="D334" s="20" t="s">
        <v>788</v>
      </c>
      <c r="E334" s="27"/>
      <c r="F334" s="27"/>
      <c r="G334" s="139"/>
      <c r="H334" s="28"/>
      <c r="I334" s="28"/>
      <c r="J334" s="23"/>
    </row>
    <row r="335" spans="1:12" ht="33.75">
      <c r="A335" s="8" t="s">
        <v>806</v>
      </c>
      <c r="B335" s="8" t="s">
        <v>993</v>
      </c>
      <c r="C335" s="8" t="s">
        <v>1449</v>
      </c>
      <c r="D335" s="9" t="s">
        <v>791</v>
      </c>
      <c r="E335" s="8" t="s">
        <v>35</v>
      </c>
      <c r="F335" s="10">
        <v>3702.18</v>
      </c>
      <c r="G335" s="32">
        <v>24.56</v>
      </c>
      <c r="H335" s="11">
        <f t="shared" ref="H335:H340" si="64">G335*1.2237</f>
        <v>30.054071999999998</v>
      </c>
      <c r="I335" s="11">
        <f>TRUNC((F335*H335),2)</f>
        <v>111265.58</v>
      </c>
      <c r="J335" s="24" t="s">
        <v>1274</v>
      </c>
      <c r="K335" s="71">
        <f t="shared" ref="K335:K340" si="65">I335/$I$379</f>
        <v>9.9983318647758057E-3</v>
      </c>
    </row>
    <row r="336" spans="1:12" ht="45">
      <c r="A336" s="8" t="s">
        <v>807</v>
      </c>
      <c r="B336" s="8" t="s">
        <v>993</v>
      </c>
      <c r="C336" s="8" t="s">
        <v>1450</v>
      </c>
      <c r="D336" s="9" t="s">
        <v>794</v>
      </c>
      <c r="E336" s="8" t="s">
        <v>35</v>
      </c>
      <c r="F336" s="10">
        <v>3702.18</v>
      </c>
      <c r="G336" s="32">
        <v>33.32</v>
      </c>
      <c r="H336" s="11">
        <f t="shared" si="64"/>
        <v>40.773684000000003</v>
      </c>
      <c r="I336" s="11">
        <f t="shared" ref="I336:I340" si="66">TRUNC((F336*H336),2)</f>
        <v>150951.51</v>
      </c>
      <c r="J336" s="24" t="s">
        <v>1273</v>
      </c>
      <c r="K336" s="71">
        <f t="shared" si="65"/>
        <v>1.3564511976381409E-2</v>
      </c>
    </row>
    <row r="337" spans="1:12" ht="33.75">
      <c r="A337" s="8" t="s">
        <v>810</v>
      </c>
      <c r="B337" s="8" t="s">
        <v>993</v>
      </c>
      <c r="C337" s="8" t="s">
        <v>1451</v>
      </c>
      <c r="D337" s="9" t="s">
        <v>988</v>
      </c>
      <c r="E337" s="8" t="s">
        <v>35</v>
      </c>
      <c r="F337" s="10">
        <v>1390.8</v>
      </c>
      <c r="G337" s="32">
        <v>11.19</v>
      </c>
      <c r="H337" s="11">
        <f t="shared" si="64"/>
        <v>13.693202999999999</v>
      </c>
      <c r="I337" s="11">
        <f t="shared" si="66"/>
        <v>19044.5</v>
      </c>
      <c r="J337" s="24" t="s">
        <v>1275</v>
      </c>
      <c r="K337" s="71">
        <f t="shared" si="65"/>
        <v>1.7113399417746514E-3</v>
      </c>
    </row>
    <row r="338" spans="1:12" ht="45">
      <c r="A338" s="8" t="s">
        <v>812</v>
      </c>
      <c r="B338" s="8" t="s">
        <v>993</v>
      </c>
      <c r="C338" s="8" t="s">
        <v>1452</v>
      </c>
      <c r="D338" s="9" t="s">
        <v>797</v>
      </c>
      <c r="E338" s="8" t="s">
        <v>35</v>
      </c>
      <c r="F338" s="10">
        <v>1390.8</v>
      </c>
      <c r="G338" s="32">
        <v>36.770000000000003</v>
      </c>
      <c r="H338" s="11">
        <f t="shared" si="64"/>
        <v>44.995449000000001</v>
      </c>
      <c r="I338" s="11">
        <f t="shared" si="66"/>
        <v>62579.67</v>
      </c>
      <c r="J338" s="24" t="s">
        <v>1061</v>
      </c>
      <c r="K338" s="71">
        <f t="shared" si="65"/>
        <v>5.6234129966172336E-3</v>
      </c>
    </row>
    <row r="339" spans="1:12" ht="45">
      <c r="A339" s="8" t="s">
        <v>814</v>
      </c>
      <c r="B339" s="8" t="s">
        <v>993</v>
      </c>
      <c r="C339" s="8" t="s">
        <v>1453</v>
      </c>
      <c r="D339" s="9" t="s">
        <v>800</v>
      </c>
      <c r="E339" s="8" t="s">
        <v>35</v>
      </c>
      <c r="F339" s="10">
        <v>195.2</v>
      </c>
      <c r="G339" s="32">
        <v>50.59</v>
      </c>
      <c r="H339" s="11">
        <f t="shared" si="64"/>
        <v>61.906983000000004</v>
      </c>
      <c r="I339" s="11">
        <f t="shared" si="66"/>
        <v>12084.24</v>
      </c>
      <c r="J339" s="30" t="s">
        <v>1062</v>
      </c>
      <c r="K339" s="71">
        <f t="shared" si="65"/>
        <v>1.0858905499220727E-3</v>
      </c>
    </row>
    <row r="340" spans="1:12" ht="67.5">
      <c r="A340" s="8" t="s">
        <v>817</v>
      </c>
      <c r="B340" s="8" t="s">
        <v>993</v>
      </c>
      <c r="C340" s="8" t="s">
        <v>1454</v>
      </c>
      <c r="D340" s="9" t="s">
        <v>803</v>
      </c>
      <c r="E340" s="8" t="s">
        <v>35</v>
      </c>
      <c r="F340" s="10">
        <v>29.78</v>
      </c>
      <c r="G340" s="32">
        <v>24</v>
      </c>
      <c r="H340" s="11">
        <f t="shared" si="64"/>
        <v>29.3688</v>
      </c>
      <c r="I340" s="11">
        <f t="shared" si="66"/>
        <v>874.6</v>
      </c>
      <c r="J340" s="24" t="s">
        <v>1063</v>
      </c>
      <c r="K340" s="71">
        <f t="shared" si="65"/>
        <v>7.8591609812602602E-5</v>
      </c>
    </row>
    <row r="341" spans="1:12">
      <c r="A341" s="223" t="s">
        <v>804</v>
      </c>
      <c r="B341" s="224"/>
      <c r="C341" s="224"/>
      <c r="D341" s="224"/>
      <c r="E341" s="224"/>
      <c r="F341" s="224"/>
      <c r="G341" s="224"/>
      <c r="H341" s="225"/>
      <c r="I341" s="25">
        <f>(+I335+I336+I337+I338+I339+I340)</f>
        <v>356800.1</v>
      </c>
      <c r="J341" s="143"/>
      <c r="L341" s="70">
        <f>I341/$I$379</f>
        <v>3.206207893928377E-2</v>
      </c>
    </row>
    <row r="342" spans="1:12">
      <c r="A342" s="26"/>
      <c r="B342" s="28"/>
      <c r="C342" s="66"/>
      <c r="D342" s="20" t="s">
        <v>805</v>
      </c>
      <c r="E342" s="27"/>
      <c r="F342" s="27"/>
      <c r="G342" s="139"/>
      <c r="H342" s="28"/>
      <c r="I342" s="28"/>
      <c r="J342" s="23"/>
    </row>
    <row r="343" spans="1:12" ht="45">
      <c r="A343" s="8" t="s">
        <v>820</v>
      </c>
      <c r="B343" s="8" t="s">
        <v>1094</v>
      </c>
      <c r="C343" s="8" t="s">
        <v>1157</v>
      </c>
      <c r="D343" s="9" t="s">
        <v>1158</v>
      </c>
      <c r="E343" s="8" t="s">
        <v>46</v>
      </c>
      <c r="F343" s="10">
        <v>34</v>
      </c>
      <c r="G343" s="32">
        <v>537.62</v>
      </c>
      <c r="H343" s="11">
        <f t="shared" ref="H343:H359" si="67">G343*1.2237</f>
        <v>657.88559399999997</v>
      </c>
      <c r="I343" s="11">
        <f>TRUNC((F343*H343),2)</f>
        <v>22368.11</v>
      </c>
      <c r="J343" s="24" t="s">
        <v>933</v>
      </c>
      <c r="K343" s="71">
        <f t="shared" ref="K343:K359" si="68">I343/$I$379</f>
        <v>2.00999974087054E-3</v>
      </c>
    </row>
    <row r="344" spans="1:12" ht="22.5">
      <c r="A344" s="8" t="s">
        <v>823</v>
      </c>
      <c r="B344" s="8" t="s">
        <v>993</v>
      </c>
      <c r="C344" s="8" t="s">
        <v>1455</v>
      </c>
      <c r="D344" s="9" t="s">
        <v>809</v>
      </c>
      <c r="E344" s="8" t="s">
        <v>46</v>
      </c>
      <c r="F344" s="10">
        <v>17</v>
      </c>
      <c r="G344" s="32">
        <v>399.75</v>
      </c>
      <c r="H344" s="11">
        <f t="shared" si="67"/>
        <v>489.17407500000002</v>
      </c>
      <c r="I344" s="11">
        <f t="shared" ref="I344:I359" si="69">TRUNC((F344*H344),2)</f>
        <v>8315.9500000000007</v>
      </c>
      <c r="J344" s="24" t="s">
        <v>934</v>
      </c>
      <c r="K344" s="71">
        <f t="shared" si="68"/>
        <v>7.4727177866580456E-4</v>
      </c>
    </row>
    <row r="345" spans="1:12" ht="22.5">
      <c r="A345" s="8" t="s">
        <v>826</v>
      </c>
      <c r="B345" s="8" t="s">
        <v>993</v>
      </c>
      <c r="C345" s="8" t="s">
        <v>1456</v>
      </c>
      <c r="D345" s="9" t="s">
        <v>811</v>
      </c>
      <c r="E345" s="8" t="s">
        <v>46</v>
      </c>
      <c r="F345" s="10">
        <v>16</v>
      </c>
      <c r="G345" s="32">
        <v>122.23</v>
      </c>
      <c r="H345" s="11">
        <f t="shared" si="67"/>
        <v>149.57285100000001</v>
      </c>
      <c r="I345" s="11">
        <f t="shared" si="69"/>
        <v>2393.16</v>
      </c>
      <c r="J345" s="24" t="s">
        <v>935</v>
      </c>
      <c r="K345" s="71">
        <f t="shared" si="68"/>
        <v>2.1504950484693347E-4</v>
      </c>
    </row>
    <row r="346" spans="1:12" ht="45">
      <c r="A346" s="8" t="s">
        <v>829</v>
      </c>
      <c r="B346" s="8" t="s">
        <v>993</v>
      </c>
      <c r="C346" s="8" t="s">
        <v>1457</v>
      </c>
      <c r="D346" s="9" t="s">
        <v>813</v>
      </c>
      <c r="E346" s="8" t="s">
        <v>46</v>
      </c>
      <c r="F346" s="10">
        <v>4</v>
      </c>
      <c r="G346" s="32">
        <v>337.64</v>
      </c>
      <c r="H346" s="11">
        <f t="shared" si="67"/>
        <v>413.17006800000001</v>
      </c>
      <c r="I346" s="11">
        <f t="shared" si="69"/>
        <v>1652.68</v>
      </c>
      <c r="J346" s="24" t="s">
        <v>936</v>
      </c>
      <c r="K346" s="71">
        <f t="shared" si="68"/>
        <v>1.4850992648649905E-4</v>
      </c>
    </row>
    <row r="347" spans="1:12" ht="45">
      <c r="A347" s="8" t="s">
        <v>832</v>
      </c>
      <c r="B347" s="8" t="s">
        <v>993</v>
      </c>
      <c r="C347" s="8" t="s">
        <v>1458</v>
      </c>
      <c r="D347" s="9" t="s">
        <v>816</v>
      </c>
      <c r="E347" s="8" t="s">
        <v>46</v>
      </c>
      <c r="F347" s="10">
        <v>36</v>
      </c>
      <c r="G347" s="32">
        <v>17.43</v>
      </c>
      <c r="H347" s="11">
        <f t="shared" si="67"/>
        <v>21.329090999999998</v>
      </c>
      <c r="I347" s="11">
        <f t="shared" si="69"/>
        <v>767.84</v>
      </c>
      <c r="J347" s="24" t="s">
        <v>937</v>
      </c>
      <c r="K347" s="71">
        <f t="shared" si="68"/>
        <v>6.8998149643847219E-5</v>
      </c>
    </row>
    <row r="348" spans="1:12" ht="33.75">
      <c r="A348" s="8" t="s">
        <v>835</v>
      </c>
      <c r="B348" s="8" t="s">
        <v>993</v>
      </c>
      <c r="C348" s="8" t="s">
        <v>1459</v>
      </c>
      <c r="D348" s="9" t="s">
        <v>819</v>
      </c>
      <c r="E348" s="8" t="s">
        <v>46</v>
      </c>
      <c r="F348" s="10">
        <v>34</v>
      </c>
      <c r="G348" s="32">
        <v>16.93</v>
      </c>
      <c r="H348" s="11">
        <f t="shared" si="67"/>
        <v>20.717241000000001</v>
      </c>
      <c r="I348" s="11">
        <f t="shared" si="69"/>
        <v>704.38</v>
      </c>
      <c r="J348" s="24" t="s">
        <v>932</v>
      </c>
      <c r="K348" s="71">
        <f t="shared" si="68"/>
        <v>6.3295630139264834E-5</v>
      </c>
    </row>
    <row r="349" spans="1:12" ht="33.75">
      <c r="A349" s="8" t="s">
        <v>836</v>
      </c>
      <c r="B349" s="8" t="s">
        <v>993</v>
      </c>
      <c r="C349" s="8" t="s">
        <v>1460</v>
      </c>
      <c r="D349" s="9" t="s">
        <v>822</v>
      </c>
      <c r="E349" s="8" t="s">
        <v>46</v>
      </c>
      <c r="F349" s="10">
        <v>34</v>
      </c>
      <c r="G349" s="32">
        <v>4.84</v>
      </c>
      <c r="H349" s="11">
        <f t="shared" si="67"/>
        <v>5.9227080000000001</v>
      </c>
      <c r="I349" s="11">
        <f t="shared" si="69"/>
        <v>201.37</v>
      </c>
      <c r="J349" s="24" t="s">
        <v>938</v>
      </c>
      <c r="K349" s="71">
        <f t="shared" si="68"/>
        <v>1.8095120589942585E-5</v>
      </c>
    </row>
    <row r="350" spans="1:12" ht="45">
      <c r="A350" s="8" t="s">
        <v>837</v>
      </c>
      <c r="B350" s="8" t="s">
        <v>993</v>
      </c>
      <c r="C350" s="8" t="s">
        <v>1461</v>
      </c>
      <c r="D350" s="9" t="s">
        <v>825</v>
      </c>
      <c r="E350" s="8" t="s">
        <v>46</v>
      </c>
      <c r="F350" s="10">
        <v>6</v>
      </c>
      <c r="G350" s="32">
        <v>376.26</v>
      </c>
      <c r="H350" s="11">
        <f t="shared" si="67"/>
        <v>460.42936199999997</v>
      </c>
      <c r="I350" s="11">
        <f t="shared" si="69"/>
        <v>2762.57</v>
      </c>
      <c r="J350" s="24" t="s">
        <v>939</v>
      </c>
      <c r="K350" s="71">
        <f t="shared" si="68"/>
        <v>2.4824471017608228E-4</v>
      </c>
    </row>
    <row r="351" spans="1:12" ht="33.75">
      <c r="A351" s="8" t="s">
        <v>840</v>
      </c>
      <c r="B351" s="8" t="s">
        <v>993</v>
      </c>
      <c r="C351" s="8" t="s">
        <v>1462</v>
      </c>
      <c r="D351" s="9" t="s">
        <v>828</v>
      </c>
      <c r="E351" s="8" t="s">
        <v>35</v>
      </c>
      <c r="F351" s="10">
        <v>7.6</v>
      </c>
      <c r="G351" s="32">
        <v>1133.44</v>
      </c>
      <c r="H351" s="11">
        <f t="shared" si="67"/>
        <v>1386.990528</v>
      </c>
      <c r="I351" s="11">
        <f t="shared" si="69"/>
        <v>10541.12</v>
      </c>
      <c r="J351" s="24" t="s">
        <v>940</v>
      </c>
      <c r="K351" s="71">
        <f t="shared" si="68"/>
        <v>9.4722569177660822E-4</v>
      </c>
    </row>
    <row r="352" spans="1:12" ht="56.25">
      <c r="A352" s="8" t="s">
        <v>843</v>
      </c>
      <c r="B352" s="8" t="s">
        <v>993</v>
      </c>
      <c r="C352" s="8" t="s">
        <v>1463</v>
      </c>
      <c r="D352" s="9" t="s">
        <v>831</v>
      </c>
      <c r="E352" s="8" t="s">
        <v>35</v>
      </c>
      <c r="F352" s="10">
        <v>3.05</v>
      </c>
      <c r="G352" s="32">
        <v>1133.42</v>
      </c>
      <c r="H352" s="11">
        <f t="shared" si="67"/>
        <v>1386.9660540000002</v>
      </c>
      <c r="I352" s="11">
        <f t="shared" si="69"/>
        <v>4230.24</v>
      </c>
      <c r="J352" s="24" t="s">
        <v>941</v>
      </c>
      <c r="K352" s="71">
        <f t="shared" si="68"/>
        <v>3.8012962667924077E-4</v>
      </c>
    </row>
    <row r="353" spans="1:12" ht="33.75">
      <c r="A353" s="8" t="s">
        <v>846</v>
      </c>
      <c r="B353" s="8" t="s">
        <v>993</v>
      </c>
      <c r="C353" s="8" t="s">
        <v>1464</v>
      </c>
      <c r="D353" s="9" t="s">
        <v>834</v>
      </c>
      <c r="E353" s="8" t="s">
        <v>46</v>
      </c>
      <c r="F353" s="10">
        <v>1</v>
      </c>
      <c r="G353" s="32">
        <v>582.83000000000004</v>
      </c>
      <c r="H353" s="11">
        <f t="shared" si="67"/>
        <v>713.20907100000011</v>
      </c>
      <c r="I353" s="11">
        <f t="shared" si="69"/>
        <v>713.2</v>
      </c>
      <c r="J353" s="24" t="s">
        <v>942</v>
      </c>
      <c r="K353" s="71">
        <f t="shared" si="68"/>
        <v>6.4088195881943953E-5</v>
      </c>
    </row>
    <row r="354" spans="1:12" ht="24" customHeight="1">
      <c r="A354" s="8" t="s">
        <v>849</v>
      </c>
      <c r="B354" s="8" t="s">
        <v>1094</v>
      </c>
      <c r="C354" s="8" t="s">
        <v>1150</v>
      </c>
      <c r="D354" s="9" t="s">
        <v>1154</v>
      </c>
      <c r="E354" s="8" t="s">
        <v>46</v>
      </c>
      <c r="F354" s="10">
        <v>14</v>
      </c>
      <c r="G354" s="32">
        <v>235.94</v>
      </c>
      <c r="H354" s="11">
        <f t="shared" si="67"/>
        <v>288.71977800000002</v>
      </c>
      <c r="I354" s="11">
        <f t="shared" si="69"/>
        <v>4042.07</v>
      </c>
      <c r="J354" s="24" t="s">
        <v>1074</v>
      </c>
      <c r="K354" s="71">
        <f t="shared" si="68"/>
        <v>3.6322065890147107E-4</v>
      </c>
    </row>
    <row r="355" spans="1:12" ht="31.9" customHeight="1">
      <c r="A355" s="8" t="s">
        <v>852</v>
      </c>
      <c r="B355" s="8" t="s">
        <v>1094</v>
      </c>
      <c r="C355" s="8" t="s">
        <v>1151</v>
      </c>
      <c r="D355" s="9" t="s">
        <v>1153</v>
      </c>
      <c r="E355" s="8" t="s">
        <v>46</v>
      </c>
      <c r="F355" s="10">
        <v>1</v>
      </c>
      <c r="G355" s="32">
        <v>947.63</v>
      </c>
      <c r="H355" s="11">
        <f t="shared" si="67"/>
        <v>1159.6148310000001</v>
      </c>
      <c r="I355" s="11">
        <f t="shared" si="69"/>
        <v>1159.6099999999999</v>
      </c>
      <c r="J355" s="24" t="s">
        <v>943</v>
      </c>
      <c r="K355" s="71">
        <f t="shared" si="68"/>
        <v>1.0420262594876754E-4</v>
      </c>
    </row>
    <row r="356" spans="1:12" ht="21.6" customHeight="1">
      <c r="A356" s="8" t="s">
        <v>855</v>
      </c>
      <c r="B356" s="8" t="s">
        <v>993</v>
      </c>
      <c r="C356" s="8" t="s">
        <v>1465</v>
      </c>
      <c r="D356" s="9" t="s">
        <v>839</v>
      </c>
      <c r="E356" s="8" t="s">
        <v>46</v>
      </c>
      <c r="F356" s="10">
        <v>1</v>
      </c>
      <c r="G356" s="32">
        <v>24.73</v>
      </c>
      <c r="H356" s="11">
        <f t="shared" si="67"/>
        <v>30.262101000000001</v>
      </c>
      <c r="I356" s="11">
        <f t="shared" si="69"/>
        <v>30.26</v>
      </c>
      <c r="J356" s="24" t="s">
        <v>943</v>
      </c>
      <c r="K356" s="71">
        <f t="shared" si="68"/>
        <v>2.7191654618446775E-6</v>
      </c>
    </row>
    <row r="357" spans="1:12" ht="33.75">
      <c r="A357" s="8" t="s">
        <v>858</v>
      </c>
      <c r="B357" s="8" t="s">
        <v>993</v>
      </c>
      <c r="C357" s="8" t="s">
        <v>1466</v>
      </c>
      <c r="D357" s="9" t="s">
        <v>842</v>
      </c>
      <c r="E357" s="8" t="s">
        <v>46</v>
      </c>
      <c r="F357" s="10">
        <v>6</v>
      </c>
      <c r="G357" s="32">
        <v>37.86</v>
      </c>
      <c r="H357" s="11">
        <f t="shared" si="67"/>
        <v>46.329281999999999</v>
      </c>
      <c r="I357" s="11">
        <f t="shared" si="69"/>
        <v>277.97000000000003</v>
      </c>
      <c r="J357" s="24" t="s">
        <v>944</v>
      </c>
      <c r="K357" s="71">
        <f t="shared" si="68"/>
        <v>2.4978401303006112E-5</v>
      </c>
    </row>
    <row r="358" spans="1:12" ht="33.75">
      <c r="A358" s="8" t="s">
        <v>862</v>
      </c>
      <c r="B358" s="8" t="s">
        <v>993</v>
      </c>
      <c r="C358" s="8" t="s">
        <v>1467</v>
      </c>
      <c r="D358" s="9" t="s">
        <v>845</v>
      </c>
      <c r="E358" s="8" t="s">
        <v>46</v>
      </c>
      <c r="F358" s="10">
        <v>34</v>
      </c>
      <c r="G358" s="32">
        <v>54.6</v>
      </c>
      <c r="H358" s="11">
        <f t="shared" si="67"/>
        <v>66.814019999999999</v>
      </c>
      <c r="I358" s="11">
        <f t="shared" si="69"/>
        <v>2271.67</v>
      </c>
      <c r="J358" s="24" t="s">
        <v>945</v>
      </c>
      <c r="K358" s="71">
        <f t="shared" si="68"/>
        <v>2.0413240597186709E-4</v>
      </c>
    </row>
    <row r="359" spans="1:12" ht="22.5">
      <c r="A359" s="8" t="s">
        <v>865</v>
      </c>
      <c r="B359" s="8" t="s">
        <v>1094</v>
      </c>
      <c r="C359" s="8" t="s">
        <v>1155</v>
      </c>
      <c r="D359" s="9" t="s">
        <v>1156</v>
      </c>
      <c r="E359" s="8" t="s">
        <v>46</v>
      </c>
      <c r="F359" s="10">
        <v>1</v>
      </c>
      <c r="G359" s="32">
        <v>112.74</v>
      </c>
      <c r="H359" s="11">
        <f t="shared" si="67"/>
        <v>137.95993799999999</v>
      </c>
      <c r="I359" s="11">
        <f t="shared" si="69"/>
        <v>137.94999999999999</v>
      </c>
      <c r="J359" s="24" t="s">
        <v>1152</v>
      </c>
      <c r="K359" s="71">
        <f t="shared" si="68"/>
        <v>1.2396195487821321E-5</v>
      </c>
    </row>
    <row r="360" spans="1:12">
      <c r="A360" s="223" t="s">
        <v>847</v>
      </c>
      <c r="B360" s="224"/>
      <c r="C360" s="224"/>
      <c r="D360" s="224"/>
      <c r="E360" s="224"/>
      <c r="F360" s="224"/>
      <c r="G360" s="224"/>
      <c r="H360" s="225"/>
      <c r="I360" s="25">
        <f>(+I343+I344+I345+I346+I347+I348+I349+I350+I351+I352+I353+I354+I355+I356+I357+I358+I359)</f>
        <v>62570.149999999994</v>
      </c>
      <c r="J360" s="143"/>
      <c r="L360" s="70">
        <f>I360/$I$379</f>
        <v>5.6225575288314841E-3</v>
      </c>
    </row>
    <row r="361" spans="1:12">
      <c r="A361" s="26"/>
      <c r="B361" s="28"/>
      <c r="C361" s="66"/>
      <c r="D361" s="20" t="s">
        <v>848</v>
      </c>
      <c r="E361" s="27"/>
      <c r="F361" s="27"/>
      <c r="G361" s="139"/>
      <c r="H361" s="28"/>
      <c r="I361" s="28"/>
      <c r="J361" s="23"/>
    </row>
    <row r="362" spans="1:12" ht="22.5">
      <c r="A362" s="8" t="s">
        <v>868</v>
      </c>
      <c r="B362" s="8" t="s">
        <v>993</v>
      </c>
      <c r="C362" s="8" t="s">
        <v>1468</v>
      </c>
      <c r="D362" s="9" t="s">
        <v>851</v>
      </c>
      <c r="E362" s="8" t="s">
        <v>46</v>
      </c>
      <c r="F362" s="10">
        <v>10</v>
      </c>
      <c r="G362" s="32">
        <v>116.71</v>
      </c>
      <c r="H362" s="11">
        <f t="shared" ref="H362:H373" si="70">G362*1.2237</f>
        <v>142.818027</v>
      </c>
      <c r="I362" s="11">
        <f>TRUNC((F362*H362),2)</f>
        <v>1428.18</v>
      </c>
      <c r="J362" s="24" t="s">
        <v>992</v>
      </c>
      <c r="K362" s="71">
        <f t="shared" ref="K362:K373" si="71">I362/$I$379</f>
        <v>1.2833634267340818E-4</v>
      </c>
    </row>
    <row r="363" spans="1:12" ht="33.75">
      <c r="A363" s="8" t="s">
        <v>871</v>
      </c>
      <c r="B363" s="8" t="s">
        <v>993</v>
      </c>
      <c r="C363" s="8" t="s">
        <v>1469</v>
      </c>
      <c r="D363" s="9" t="s">
        <v>854</v>
      </c>
      <c r="E363" s="8" t="s">
        <v>46</v>
      </c>
      <c r="F363" s="10">
        <v>4</v>
      </c>
      <c r="G363" s="32">
        <v>331.36</v>
      </c>
      <c r="H363" s="11">
        <f t="shared" si="70"/>
        <v>405.485232</v>
      </c>
      <c r="I363" s="11">
        <f t="shared" ref="I363:I373" si="72">TRUNC((F363*H363),2)</f>
        <v>1621.94</v>
      </c>
      <c r="J363" s="24" t="s">
        <v>946</v>
      </c>
      <c r="K363" s="71">
        <f t="shared" si="71"/>
        <v>1.4574762819512081E-4</v>
      </c>
    </row>
    <row r="364" spans="1:12" ht="33.75">
      <c r="A364" s="8" t="s">
        <v>874</v>
      </c>
      <c r="B364" s="8" t="s">
        <v>993</v>
      </c>
      <c r="C364" s="8" t="s">
        <v>1470</v>
      </c>
      <c r="D364" s="9" t="s">
        <v>857</v>
      </c>
      <c r="E364" s="8" t="s">
        <v>46</v>
      </c>
      <c r="F364" s="10">
        <v>4</v>
      </c>
      <c r="G364" s="32">
        <v>325.83</v>
      </c>
      <c r="H364" s="11">
        <f t="shared" si="70"/>
        <v>398.71817099999998</v>
      </c>
      <c r="I364" s="11">
        <f t="shared" si="72"/>
        <v>1594.87</v>
      </c>
      <c r="J364" s="24" t="s">
        <v>946</v>
      </c>
      <c r="K364" s="71">
        <f t="shared" si="71"/>
        <v>1.4331511632955122E-4</v>
      </c>
    </row>
    <row r="365" spans="1:12" ht="22.5">
      <c r="A365" s="8" t="s">
        <v>877</v>
      </c>
      <c r="B365" s="8" t="s">
        <v>993</v>
      </c>
      <c r="C365" s="8" t="s">
        <v>1471</v>
      </c>
      <c r="D365" s="9" t="s">
        <v>860</v>
      </c>
      <c r="E365" s="8" t="s">
        <v>46</v>
      </c>
      <c r="F365" s="10">
        <v>1</v>
      </c>
      <c r="G365" s="32">
        <v>1602.25</v>
      </c>
      <c r="H365" s="11">
        <f t="shared" si="70"/>
        <v>1960.673325</v>
      </c>
      <c r="I365" s="11">
        <f t="shared" si="72"/>
        <v>1960.67</v>
      </c>
      <c r="J365" s="24" t="s">
        <v>861</v>
      </c>
      <c r="K365" s="71">
        <f t="shared" si="71"/>
        <v>1.7618592683658305E-4</v>
      </c>
    </row>
    <row r="366" spans="1:12">
      <c r="A366" s="8" t="s">
        <v>881</v>
      </c>
      <c r="B366" s="8" t="s">
        <v>1093</v>
      </c>
      <c r="C366" s="8" t="s">
        <v>1092</v>
      </c>
      <c r="D366" s="9" t="s">
        <v>989</v>
      </c>
      <c r="E366" s="8" t="s">
        <v>46</v>
      </c>
      <c r="F366" s="10">
        <v>1</v>
      </c>
      <c r="G366" s="32">
        <v>846.7</v>
      </c>
      <c r="H366" s="11">
        <f t="shared" si="70"/>
        <v>1036.10679</v>
      </c>
      <c r="I366" s="11">
        <f t="shared" si="72"/>
        <v>1036.0999999999999</v>
      </c>
      <c r="J366" s="24" t="s">
        <v>990</v>
      </c>
      <c r="K366" s="71">
        <f t="shared" si="71"/>
        <v>9.3104009749414067E-5</v>
      </c>
    </row>
    <row r="367" spans="1:12" ht="22.5">
      <c r="A367" s="8" t="s">
        <v>886</v>
      </c>
      <c r="B367" s="8" t="s">
        <v>993</v>
      </c>
      <c r="C367" s="8" t="s">
        <v>1472</v>
      </c>
      <c r="D367" s="9" t="s">
        <v>864</v>
      </c>
      <c r="E367" s="8" t="s">
        <v>46</v>
      </c>
      <c r="F367" s="10">
        <v>100</v>
      </c>
      <c r="G367" s="32">
        <v>104.01</v>
      </c>
      <c r="H367" s="11">
        <f t="shared" si="70"/>
        <v>127.27703700000001</v>
      </c>
      <c r="I367" s="11">
        <f t="shared" si="72"/>
        <v>12727.7</v>
      </c>
      <c r="J367" s="24" t="s">
        <v>947</v>
      </c>
      <c r="K367" s="71">
        <f t="shared" si="71"/>
        <v>1.143711905113037E-3</v>
      </c>
    </row>
    <row r="368" spans="1:12" ht="22.5">
      <c r="A368" s="8" t="s">
        <v>889</v>
      </c>
      <c r="B368" s="8" t="s">
        <v>993</v>
      </c>
      <c r="C368" s="8" t="s">
        <v>1473</v>
      </c>
      <c r="D368" s="9" t="s">
        <v>867</v>
      </c>
      <c r="E368" s="8" t="s">
        <v>46</v>
      </c>
      <c r="F368" s="10">
        <v>25</v>
      </c>
      <c r="G368" s="32">
        <v>267.33999999999997</v>
      </c>
      <c r="H368" s="11">
        <f t="shared" si="70"/>
        <v>327.143958</v>
      </c>
      <c r="I368" s="11">
        <f t="shared" si="72"/>
        <v>8178.59</v>
      </c>
      <c r="J368" s="24" t="s">
        <v>948</v>
      </c>
      <c r="K368" s="71">
        <f t="shared" si="71"/>
        <v>7.349286006142848E-4</v>
      </c>
    </row>
    <row r="369" spans="1:12" ht="22.5">
      <c r="A369" s="8" t="s">
        <v>1028</v>
      </c>
      <c r="B369" s="8" t="s">
        <v>993</v>
      </c>
      <c r="C369" s="8" t="s">
        <v>1474</v>
      </c>
      <c r="D369" s="9" t="s">
        <v>870</v>
      </c>
      <c r="E369" s="8" t="s">
        <v>46</v>
      </c>
      <c r="F369" s="10">
        <v>94</v>
      </c>
      <c r="G369" s="32">
        <v>40.770000000000003</v>
      </c>
      <c r="H369" s="11">
        <f t="shared" si="70"/>
        <v>49.890249000000004</v>
      </c>
      <c r="I369" s="11">
        <f t="shared" si="72"/>
        <v>4689.68</v>
      </c>
      <c r="J369" s="24" t="s">
        <v>1276</v>
      </c>
      <c r="K369" s="71">
        <f t="shared" si="71"/>
        <v>4.2141493334777748E-4</v>
      </c>
    </row>
    <row r="370" spans="1:12" ht="22.5">
      <c r="A370" s="8" t="s">
        <v>1029</v>
      </c>
      <c r="B370" s="8" t="s">
        <v>993</v>
      </c>
      <c r="C370" s="8" t="s">
        <v>1475</v>
      </c>
      <c r="D370" s="9" t="s">
        <v>873</v>
      </c>
      <c r="E370" s="8" t="s">
        <v>46</v>
      </c>
      <c r="F370" s="10">
        <v>4</v>
      </c>
      <c r="G370" s="32">
        <v>239.98</v>
      </c>
      <c r="H370" s="11">
        <f t="shared" si="70"/>
        <v>293.66352599999999</v>
      </c>
      <c r="I370" s="11">
        <f t="shared" si="72"/>
        <v>1174.6500000000001</v>
      </c>
      <c r="J370" s="24" t="s">
        <v>949</v>
      </c>
      <c r="K370" s="71">
        <f t="shared" si="71"/>
        <v>1.0555412127415235E-4</v>
      </c>
    </row>
    <row r="371" spans="1:12" ht="22.5">
      <c r="A371" s="8" t="s">
        <v>1030</v>
      </c>
      <c r="B371" s="8" t="s">
        <v>993</v>
      </c>
      <c r="C371" s="8" t="s">
        <v>1476</v>
      </c>
      <c r="D371" s="9" t="s">
        <v>876</v>
      </c>
      <c r="E371" s="8" t="s">
        <v>46</v>
      </c>
      <c r="F371" s="10">
        <v>1</v>
      </c>
      <c r="G371" s="32">
        <v>3394.71</v>
      </c>
      <c r="H371" s="11">
        <f t="shared" si="70"/>
        <v>4154.1066270000001</v>
      </c>
      <c r="I371" s="11">
        <f t="shared" si="72"/>
        <v>4154.1000000000004</v>
      </c>
      <c r="J371" s="24" t="s">
        <v>991</v>
      </c>
      <c r="K371" s="71">
        <f t="shared" si="71"/>
        <v>3.7328768159448032E-4</v>
      </c>
    </row>
    <row r="372" spans="1:12" ht="33.75">
      <c r="A372" s="8" t="s">
        <v>1031</v>
      </c>
      <c r="B372" s="8" t="s">
        <v>993</v>
      </c>
      <c r="C372" s="8" t="s">
        <v>1477</v>
      </c>
      <c r="D372" s="9" t="s">
        <v>879</v>
      </c>
      <c r="E372" s="8" t="s">
        <v>46</v>
      </c>
      <c r="F372" s="10">
        <v>1</v>
      </c>
      <c r="G372" s="32">
        <v>1673.88</v>
      </c>
      <c r="H372" s="11">
        <f t="shared" si="70"/>
        <v>2048.3269560000003</v>
      </c>
      <c r="I372" s="11">
        <f t="shared" si="72"/>
        <v>2048.3200000000002</v>
      </c>
      <c r="J372" s="24" t="s">
        <v>880</v>
      </c>
      <c r="K372" s="71">
        <f t="shared" si="71"/>
        <v>1.8406216122953368E-4</v>
      </c>
    </row>
    <row r="373" spans="1:12" ht="33.75">
      <c r="A373" s="116" t="s">
        <v>1032</v>
      </c>
      <c r="B373" s="116" t="s">
        <v>993</v>
      </c>
      <c r="C373" s="116" t="s">
        <v>1478</v>
      </c>
      <c r="D373" s="117" t="s">
        <v>883</v>
      </c>
      <c r="E373" s="116" t="s">
        <v>46</v>
      </c>
      <c r="F373" s="118">
        <v>2</v>
      </c>
      <c r="G373" s="136">
        <v>1568.45</v>
      </c>
      <c r="H373" s="11">
        <f t="shared" si="70"/>
        <v>1919.312265</v>
      </c>
      <c r="I373" s="119">
        <f t="shared" si="72"/>
        <v>3838.62</v>
      </c>
      <c r="J373" s="120" t="s">
        <v>880</v>
      </c>
      <c r="K373" s="71">
        <f t="shared" si="71"/>
        <v>3.4493862938354971E-4</v>
      </c>
    </row>
    <row r="374" spans="1:12">
      <c r="A374" s="223" t="s">
        <v>884</v>
      </c>
      <c r="B374" s="224"/>
      <c r="C374" s="224"/>
      <c r="D374" s="224"/>
      <c r="E374" s="224"/>
      <c r="F374" s="224"/>
      <c r="G374" s="224"/>
      <c r="H374" s="224"/>
      <c r="I374" s="127">
        <f>(+I362+I363+I364+I365+I366+I367+I368+I369+I370+I371+I372+I373)</f>
        <v>44453.42</v>
      </c>
      <c r="J374" s="23"/>
      <c r="L374" s="70">
        <f>I374/$I$379</f>
        <v>3.994587056340892E-3</v>
      </c>
    </row>
    <row r="375" spans="1:12">
      <c r="A375" s="121"/>
      <c r="B375" s="122"/>
      <c r="C375" s="123"/>
      <c r="D375" s="124" t="s">
        <v>885</v>
      </c>
      <c r="E375" s="125"/>
      <c r="F375" s="125"/>
      <c r="G375" s="140"/>
      <c r="H375" s="122"/>
      <c r="I375" s="122"/>
      <c r="J375" s="126"/>
    </row>
    <row r="376" spans="1:12" ht="45">
      <c r="A376" s="8" t="s">
        <v>1033</v>
      </c>
      <c r="B376" s="8" t="s">
        <v>993</v>
      </c>
      <c r="C376" s="8" t="s">
        <v>1479</v>
      </c>
      <c r="D376" s="9" t="s">
        <v>888</v>
      </c>
      <c r="E376" s="8" t="s">
        <v>1085</v>
      </c>
      <c r="F376" s="10">
        <v>47478.2</v>
      </c>
      <c r="G376" s="32">
        <v>1.08</v>
      </c>
      <c r="H376" s="11">
        <f t="shared" ref="H376:H377" si="73">G376*1.2237</f>
        <v>1.321596</v>
      </c>
      <c r="I376" s="11">
        <f>TRUNC((F376*H376),2)</f>
        <v>62746.99</v>
      </c>
      <c r="J376" s="24" t="s">
        <v>972</v>
      </c>
      <c r="K376" s="71">
        <f t="shared" ref="K376:K377" si="74">I376/$I$379</f>
        <v>5.6384483821121396E-3</v>
      </c>
    </row>
    <row r="377" spans="1:12" ht="33.75">
      <c r="A377" s="116" t="s">
        <v>1034</v>
      </c>
      <c r="B377" s="116" t="s">
        <v>993</v>
      </c>
      <c r="C377" s="116" t="s">
        <v>1488</v>
      </c>
      <c r="D377" s="117" t="s">
        <v>891</v>
      </c>
      <c r="E377" s="116" t="s">
        <v>46</v>
      </c>
      <c r="F377" s="118">
        <v>20</v>
      </c>
      <c r="G377" s="136">
        <v>332.47</v>
      </c>
      <c r="H377" s="11">
        <f t="shared" si="73"/>
        <v>406.84353900000002</v>
      </c>
      <c r="I377" s="119">
        <f>TRUNC((F377*H377),2)</f>
        <v>8136.87</v>
      </c>
      <c r="J377" s="120" t="s">
        <v>950</v>
      </c>
      <c r="K377" s="71">
        <f t="shared" si="74"/>
        <v>7.3117963884732648E-4</v>
      </c>
    </row>
    <row r="378" spans="1:12">
      <c r="A378" s="230" t="s">
        <v>892</v>
      </c>
      <c r="B378" s="231"/>
      <c r="C378" s="231"/>
      <c r="D378" s="231"/>
      <c r="E378" s="231"/>
      <c r="F378" s="231"/>
      <c r="G378" s="231"/>
      <c r="H378" s="231"/>
      <c r="I378" s="128">
        <f>(+I376+I377)</f>
        <v>70883.86</v>
      </c>
      <c r="J378" s="129"/>
      <c r="L378" s="70">
        <f>I378/$I$379</f>
        <v>6.3696280209594664E-3</v>
      </c>
    </row>
    <row r="379" spans="1:12">
      <c r="A379" s="233" t="s">
        <v>1497</v>
      </c>
      <c r="B379" s="234"/>
      <c r="C379" s="234"/>
      <c r="D379" s="234"/>
      <c r="E379" s="234"/>
      <c r="F379" s="234"/>
      <c r="G379" s="234"/>
      <c r="H379" s="234"/>
      <c r="I379" s="130">
        <f>(+I15+I28+I32+I37+I40+I45+I63+I83+I131+I153+I166+I231+I234+I242+I252+I260+I270+I273+I278+I284+I301+I309+I316+I333+I341+I360+I374+I378)</f>
        <v>11128414.370000003</v>
      </c>
      <c r="J379" s="131"/>
    </row>
    <row r="381" spans="1:12">
      <c r="A381"/>
      <c r="B381"/>
      <c r="C381"/>
      <c r="D381" s="226" t="s">
        <v>1065</v>
      </c>
      <c r="E381" s="226"/>
      <c r="F381" s="226"/>
      <c r="G381" s="226"/>
      <c r="H381" s="85"/>
      <c r="I381" s="218"/>
    </row>
    <row r="382" spans="1:12">
      <c r="A382"/>
      <c r="B382"/>
      <c r="C382"/>
      <c r="D382" s="14" t="s">
        <v>893</v>
      </c>
      <c r="E382" s="15"/>
      <c r="F382" s="14" t="s">
        <v>894</v>
      </c>
      <c r="G382" s="14" t="s">
        <v>895</v>
      </c>
      <c r="H382" s="80"/>
      <c r="I382" s="132"/>
    </row>
    <row r="383" spans="1:12">
      <c r="A383"/>
      <c r="B383"/>
      <c r="C383"/>
      <c r="D383" s="16" t="s">
        <v>27</v>
      </c>
      <c r="E383" s="15"/>
      <c r="F383" s="17">
        <f>'Planilha Onerada+ M Cálculo'!I15</f>
        <v>1607969.3800000001</v>
      </c>
      <c r="G383" s="141">
        <f>'Planilha Onerada+ M Cálculo'!I15/'Planilha Onerada+ M Cálculo'!I379*100</f>
        <v>14.449222742233308</v>
      </c>
      <c r="H383" s="81"/>
    </row>
    <row r="384" spans="1:12">
      <c r="A384"/>
      <c r="B384"/>
      <c r="C384"/>
      <c r="D384" s="16" t="s">
        <v>63</v>
      </c>
      <c r="E384" s="15"/>
      <c r="F384" s="17">
        <f>'Planilha Onerada+ M Cálculo'!I28</f>
        <v>241196.87000000002</v>
      </c>
      <c r="G384" s="141">
        <f>'Planilha Onerada+ M Cálculo'!I28/'Planilha Onerada+ M Cálculo'!I379*100</f>
        <v>2.167396557861998</v>
      </c>
      <c r="H384" s="81"/>
      <c r="I384" s="137"/>
    </row>
    <row r="385" spans="1:10">
      <c r="A385"/>
      <c r="B385"/>
      <c r="C385"/>
      <c r="D385" s="16" t="s">
        <v>71</v>
      </c>
      <c r="E385" s="15"/>
      <c r="F385" s="17">
        <f>'Planilha Onerada+ M Cálculo'!I32</f>
        <v>8733.41</v>
      </c>
      <c r="G385" s="141">
        <f>'Planilha Onerada+ M Cálculo'!I32/'Planilha Onerada+ M Cálculo'!I379*100</f>
        <v>7.8478475995138547E-2</v>
      </c>
      <c r="H385" s="81"/>
    </row>
    <row r="386" spans="1:10">
      <c r="A386"/>
      <c r="B386"/>
      <c r="C386"/>
      <c r="D386" s="16" t="s">
        <v>82</v>
      </c>
      <c r="E386" s="15"/>
      <c r="F386" s="17">
        <f>'Planilha Onerada+ M Cálculo'!I37</f>
        <v>69529.38</v>
      </c>
      <c r="G386" s="141">
        <f>'Planilha Onerada+ M Cálculo'!I37/'Planilha Onerada+ M Cálculo'!I379*100</f>
        <v>0.62479143648206892</v>
      </c>
      <c r="H386" s="81"/>
    </row>
    <row r="387" spans="1:10">
      <c r="A387"/>
      <c r="B387"/>
      <c r="C387"/>
      <c r="D387" s="16" t="s">
        <v>88</v>
      </c>
      <c r="E387" s="15"/>
      <c r="F387" s="17">
        <f>'Planilha Onerada+ M Cálculo'!I40</f>
        <v>20621.96</v>
      </c>
      <c r="G387" s="141">
        <f>'Planilha Onerada+ M Cálculo'!I40/'Planilha Onerada+ M Cálculo'!I379*100</f>
        <v>0.18530905944329959</v>
      </c>
      <c r="H387" s="81"/>
    </row>
    <row r="388" spans="1:10">
      <c r="A388"/>
      <c r="B388"/>
      <c r="C388"/>
      <c r="D388" s="16" t="s">
        <v>101</v>
      </c>
      <c r="E388" s="15"/>
      <c r="F388" s="17">
        <f>'Planilha Onerada+ M Cálculo'!I45</f>
        <v>144693.37</v>
      </c>
      <c r="G388" s="141">
        <f>'Planilha Onerada+ M Cálculo'!I45/'Planilha Onerada+ M Cálculo'!I379*100</f>
        <v>1.3002155130929041</v>
      </c>
      <c r="H388" s="81"/>
    </row>
    <row r="389" spans="1:10">
      <c r="A389"/>
      <c r="B389"/>
      <c r="C389"/>
      <c r="D389" s="16" t="s">
        <v>150</v>
      </c>
      <c r="E389" s="15"/>
      <c r="F389" s="17">
        <f>'Planilha Onerada+ M Cálculo'!I63</f>
        <v>955503.45</v>
      </c>
      <c r="G389" s="141">
        <f>'Planilha Onerada+ M Cálculo'!I63/'Planilha Onerada+ M Cálculo'!I379*100</f>
        <v>8.5861598807449848</v>
      </c>
      <c r="H389" s="81"/>
    </row>
    <row r="390" spans="1:10">
      <c r="A390"/>
      <c r="B390"/>
      <c r="C390"/>
      <c r="D390" s="16" t="s">
        <v>181</v>
      </c>
      <c r="E390" s="15"/>
      <c r="F390" s="17">
        <f>'Planilha Onerada+ M Cálculo'!I83</f>
        <v>2308499.9600000004</v>
      </c>
      <c r="G390" s="141">
        <f>'Planilha Onerada+ M Cálculo'!I83/'Planilha Onerada+ M Cálculo'!I379*100</f>
        <v>20.74419484435499</v>
      </c>
      <c r="H390" s="81"/>
    </row>
    <row r="391" spans="1:10">
      <c r="A391"/>
      <c r="B391"/>
      <c r="C391"/>
      <c r="D391" s="16" t="s">
        <v>310</v>
      </c>
      <c r="E391" s="15"/>
      <c r="F391" s="17">
        <f>'Planilha Onerada+ M Cálculo'!I131</f>
        <v>699360.42999999982</v>
      </c>
      <c r="G391" s="141">
        <f>'Planilha Onerada+ M Cálculo'!I131/'Planilha Onerada+ M Cálculo'!I379*100</f>
        <v>6.2844571270219491</v>
      </c>
      <c r="H391" s="81"/>
    </row>
    <row r="392" spans="1:10">
      <c r="A392"/>
      <c r="B392"/>
      <c r="C392"/>
      <c r="D392" s="16" t="s">
        <v>373</v>
      </c>
      <c r="E392" s="15"/>
      <c r="F392" s="17">
        <f>'Planilha Onerada+ M Cálculo'!I153</f>
        <v>47192.580000000009</v>
      </c>
      <c r="G392" s="141">
        <f>'Planilha Onerada+ M Cálculo'!I153/'Planilha Onerada+ M Cálculo'!I379*100</f>
        <v>0.42407281424765991</v>
      </c>
      <c r="H392" s="81"/>
    </row>
    <row r="393" spans="1:10">
      <c r="A393"/>
      <c r="B393"/>
      <c r="C393"/>
      <c r="D393" s="16" t="s">
        <v>410</v>
      </c>
      <c r="E393" s="15"/>
      <c r="F393" s="17">
        <f>'Planilha Onerada+ M Cálculo'!I166</f>
        <v>162526.12</v>
      </c>
      <c r="G393" s="141">
        <f>'Planilha Onerada+ M Cálculo'!I166/'Planilha Onerada+ M Cálculo'!I379*100</f>
        <v>1.4604607143146839</v>
      </c>
      <c r="H393" s="81"/>
    </row>
    <row r="394" spans="1:10">
      <c r="A394"/>
      <c r="B394"/>
      <c r="C394"/>
      <c r="D394" s="16" t="s">
        <v>566</v>
      </c>
      <c r="E394" s="15"/>
      <c r="F394" s="17">
        <f>'Planilha Onerada+ M Cálculo'!I231</f>
        <v>225035.57</v>
      </c>
      <c r="G394" s="141">
        <f>'Planilha Onerada+ M Cálculo'!I231/'Planilha Onerada+ M Cálculo'!I379*100</f>
        <v>2.0221710166243563</v>
      </c>
      <c r="H394" s="81"/>
    </row>
    <row r="395" spans="1:10">
      <c r="A395"/>
      <c r="B395"/>
      <c r="C395"/>
      <c r="D395" s="16" t="s">
        <v>571</v>
      </c>
      <c r="E395" s="15"/>
      <c r="F395" s="17">
        <f>'Planilha Onerada+ M Cálculo'!I234</f>
        <v>354.86</v>
      </c>
      <c r="G395" s="141">
        <f>'Planilha Onerada+ M Cálculo'!I234/'Planilha Onerada+ M Cálculo'!I379*100</f>
        <v>3.1887741433912829E-3</v>
      </c>
      <c r="H395" s="81"/>
      <c r="I395"/>
      <c r="J395"/>
    </row>
    <row r="396" spans="1:10">
      <c r="A396"/>
      <c r="B396"/>
      <c r="C396"/>
      <c r="D396" s="16" t="s">
        <v>588</v>
      </c>
      <c r="E396" s="15"/>
      <c r="F396" s="17">
        <f>'Planilha Onerada+ M Cálculo'!I242</f>
        <v>50347.569999999992</v>
      </c>
      <c r="G396" s="141">
        <f>'Planilha Onerada+ M Cálculo'!I242/'Planilha Onerada+ M Cálculo'!I379*100</f>
        <v>0.45242357379975939</v>
      </c>
      <c r="H396" s="81"/>
      <c r="I396"/>
      <c r="J396"/>
    </row>
    <row r="397" spans="1:10">
      <c r="A397"/>
      <c r="B397"/>
      <c r="C397"/>
      <c r="D397" s="16" t="s">
        <v>613</v>
      </c>
      <c r="E397" s="15"/>
      <c r="F397" s="17">
        <f>'Planilha Onerada+ M Cálculo'!I252</f>
        <v>942427.54</v>
      </c>
      <c r="G397" s="141">
        <f>'Planilha Onerada+ M Cálculo'!I252/'Planilha Onerada+ M Cálculo'!I379*100</f>
        <v>8.4686596730312065</v>
      </c>
      <c r="H397" s="81"/>
      <c r="I397"/>
      <c r="J397"/>
    </row>
    <row r="398" spans="1:10">
      <c r="A398"/>
      <c r="B398"/>
      <c r="C398"/>
      <c r="D398" s="16" t="s">
        <v>624</v>
      </c>
      <c r="E398" s="15"/>
      <c r="F398" s="17">
        <f>'Planilha Onerada+ M Cálculo'!I260</f>
        <v>192880.34999999998</v>
      </c>
      <c r="G398" s="141">
        <f>'Planilha Onerada+ M Cálculo'!I260/'Planilha Onerada+ M Cálculo'!I379*100</f>
        <v>1.7332240118589324</v>
      </c>
      <c r="H398" s="81"/>
      <c r="I398"/>
      <c r="J398"/>
    </row>
    <row r="399" spans="1:10">
      <c r="A399"/>
      <c r="B399"/>
      <c r="C399"/>
      <c r="D399" s="16" t="s">
        <v>645</v>
      </c>
      <c r="E399" s="15"/>
      <c r="F399" s="17">
        <f>'Planilha Onerada+ M Cálculo'!I270</f>
        <v>232975.77999999997</v>
      </c>
      <c r="G399" s="141">
        <f>'Planilha Onerada+ M Cálculo'!I270/'Planilha Onerada+ M Cálculo'!I379*100</f>
        <v>2.0935217925390743</v>
      </c>
      <c r="H399" s="81"/>
      <c r="I399"/>
      <c r="J399"/>
    </row>
    <row r="400" spans="1:10">
      <c r="A400"/>
      <c r="B400"/>
      <c r="C400"/>
      <c r="D400" s="16" t="s">
        <v>649</v>
      </c>
      <c r="E400" s="15"/>
      <c r="F400" s="17">
        <f>'Planilha Onerada+ M Cálculo'!I273</f>
        <v>390074.36</v>
      </c>
      <c r="G400" s="141">
        <f>'Planilha Onerada+ M Cálculo'!I273/'Planilha Onerada+ M Cálculo'!I379*100</f>
        <v>3.5052105990190574</v>
      </c>
      <c r="H400" s="81"/>
      <c r="I400"/>
      <c r="J400"/>
    </row>
    <row r="401" spans="1:10">
      <c r="A401"/>
      <c r="B401"/>
      <c r="C401"/>
      <c r="D401" s="16" t="s">
        <v>658</v>
      </c>
      <c r="E401" s="15"/>
      <c r="F401" s="17">
        <f>'Planilha Onerada+ M Cálculo'!I278</f>
        <v>426493.81000000006</v>
      </c>
      <c r="G401" s="141">
        <f>'Planilha Onerada+ M Cálculo'!I278/'Planilha Onerada+ M Cálculo'!I379*100</f>
        <v>3.8324760008015408</v>
      </c>
      <c r="H401" s="81"/>
      <c r="I401"/>
      <c r="J401"/>
    </row>
    <row r="402" spans="1:10">
      <c r="A402"/>
      <c r="B402"/>
      <c r="C402"/>
      <c r="D402" s="16" t="s">
        <v>669</v>
      </c>
      <c r="E402" s="15"/>
      <c r="F402" s="17">
        <f>'Planilha Onerada+ M Cálculo'!I284</f>
        <v>160272.46999999997</v>
      </c>
      <c r="G402" s="141">
        <f>'Planilha Onerada+ M Cálculo'!I284/'Planilha Onerada+ M Cálculo'!I379*100</f>
        <v>1.4402094015483711</v>
      </c>
      <c r="H402" s="81"/>
      <c r="I402"/>
      <c r="J402"/>
    </row>
    <row r="403" spans="1:10">
      <c r="A403"/>
      <c r="B403"/>
      <c r="C403"/>
      <c r="D403" s="16" t="s">
        <v>709</v>
      </c>
      <c r="E403" s="15"/>
      <c r="F403" s="17">
        <f>'Planilha Onerada+ M Cálculo'!I301</f>
        <v>17308.13</v>
      </c>
      <c r="G403" s="141">
        <f>'Planilha Onerada+ M Cálculo'!I301/'Planilha Onerada+ M Cálculo'!I379*100</f>
        <v>0.15553096267388536</v>
      </c>
      <c r="H403" s="81"/>
      <c r="I403"/>
      <c r="J403"/>
    </row>
    <row r="404" spans="1:10">
      <c r="A404"/>
      <c r="B404"/>
      <c r="C404"/>
      <c r="D404" s="16" t="s">
        <v>727</v>
      </c>
      <c r="E404" s="15"/>
      <c r="F404" s="17">
        <f>'Planilha Onerada+ M Cálculo'!I309</f>
        <v>90897.079999999987</v>
      </c>
      <c r="G404" s="141">
        <f>'Planilha Onerada+ M Cálculo'!I309/'Planilha Onerada+ M Cálculo'!I379*100</f>
        <v>0.81680172015377561</v>
      </c>
      <c r="H404" s="81"/>
      <c r="I404"/>
      <c r="J404"/>
    </row>
    <row r="405" spans="1:10">
      <c r="A405"/>
      <c r="B405"/>
      <c r="C405"/>
      <c r="D405" s="16" t="s">
        <v>744</v>
      </c>
      <c r="E405" s="15"/>
      <c r="F405" s="17">
        <f>'Planilha Onerada+ M Cálculo'!I316</f>
        <v>538631.76</v>
      </c>
      <c r="G405" s="141">
        <f>'Planilha Onerada+ M Cálculo'!I316/'Planilha Onerada+ M Cálculo'!I379*100</f>
        <v>4.8401483094666604</v>
      </c>
      <c r="H405" s="81"/>
      <c r="I405"/>
      <c r="J405"/>
    </row>
    <row r="406" spans="1:10">
      <c r="A406"/>
      <c r="B406"/>
      <c r="C406"/>
      <c r="D406" s="16" t="s">
        <v>787</v>
      </c>
      <c r="E406" s="15"/>
      <c r="F406" s="17">
        <f>'Planilha Onerada+ M Cálculo'!I333</f>
        <v>1060180.6499999999</v>
      </c>
      <c r="G406" s="141">
        <f>'Planilha Onerada+ M Cálculo'!I333/'Planilha Onerada+ M Cálculo'!I379*100</f>
        <v>9.5267898440054193</v>
      </c>
      <c r="H406" s="81"/>
      <c r="I406"/>
      <c r="J406"/>
    </row>
    <row r="407" spans="1:10">
      <c r="A407"/>
      <c r="B407"/>
      <c r="C407"/>
      <c r="D407" s="16" t="s">
        <v>804</v>
      </c>
      <c r="E407" s="15"/>
      <c r="F407" s="17">
        <f>'Planilha Onerada+ M Cálculo'!I341</f>
        <v>356800.1</v>
      </c>
      <c r="G407" s="141">
        <f>'Planilha Onerada+ M Cálculo'!I341/'Planilha Onerada+ M Cálculo'!I379*100</f>
        <v>3.2062078939283771</v>
      </c>
      <c r="H407" s="81"/>
      <c r="I407"/>
      <c r="J407"/>
    </row>
    <row r="408" spans="1:10">
      <c r="A408"/>
      <c r="B408"/>
      <c r="C408"/>
      <c r="D408" s="16" t="s">
        <v>847</v>
      </c>
      <c r="E408" s="15"/>
      <c r="F408" s="17">
        <f>'Planilha Onerada+ M Cálculo'!I360</f>
        <v>62570.149999999994</v>
      </c>
      <c r="G408" s="141">
        <f>'Planilha Onerada+ M Cálculo'!I360/'Planilha Onerada+ M Cálculo'!I379*100</f>
        <v>0.56225575288314844</v>
      </c>
      <c r="H408" s="81"/>
      <c r="I408"/>
      <c r="J408"/>
    </row>
    <row r="409" spans="1:10">
      <c r="A409"/>
      <c r="B409"/>
      <c r="C409"/>
      <c r="D409" s="16" t="s">
        <v>884</v>
      </c>
      <c r="E409" s="15"/>
      <c r="F409" s="17">
        <f>'Planilha Onerada+ M Cálculo'!I374</f>
        <v>44453.42</v>
      </c>
      <c r="G409" s="141">
        <f>'Planilha Onerada+ M Cálculo'!I374/'Planilha Onerada+ M Cálculo'!I379*100</f>
        <v>0.3994587056340892</v>
      </c>
      <c r="H409" s="81"/>
      <c r="I409"/>
      <c r="J409"/>
    </row>
    <row r="410" spans="1:10">
      <c r="A410"/>
      <c r="B410"/>
      <c r="C410"/>
      <c r="D410" s="16" t="s">
        <v>892</v>
      </c>
      <c r="E410" s="15"/>
      <c r="F410" s="17">
        <f>'Planilha Onerada+ M Cálculo'!I378</f>
        <v>70883.86</v>
      </c>
      <c r="G410" s="141">
        <f>'Planilha Onerada+ M Cálculo'!I378/'Planilha Onerada+ M Cálculo'!I379*100</f>
        <v>0.63696280209594669</v>
      </c>
      <c r="H410" s="81"/>
      <c r="I410"/>
      <c r="J410"/>
    </row>
    <row r="411" spans="1:10">
      <c r="A411"/>
      <c r="B411"/>
      <c r="C411"/>
      <c r="D411" s="232" t="s">
        <v>1066</v>
      </c>
      <c r="E411" s="232"/>
      <c r="F411" s="35">
        <f>'Planilha Onerada+ M Cálculo'!I379</f>
        <v>11128414.370000003</v>
      </c>
      <c r="G411" s="142"/>
      <c r="H411"/>
      <c r="I411"/>
      <c r="J411"/>
    </row>
    <row r="412" spans="1:10">
      <c r="A412"/>
      <c r="B412"/>
      <c r="C412"/>
      <c r="D412" s="3"/>
      <c r="G412" s="142"/>
      <c r="H412"/>
      <c r="I412"/>
      <c r="J412"/>
    </row>
  </sheetData>
  <mergeCells count="33">
    <mergeCell ref="A379:H379"/>
    <mergeCell ref="D381:G381"/>
    <mergeCell ref="D411:E411"/>
    <mergeCell ref="A316:H316"/>
    <mergeCell ref="A333:H333"/>
    <mergeCell ref="A341:H341"/>
    <mergeCell ref="A360:H360"/>
    <mergeCell ref="A374:H374"/>
    <mergeCell ref="A378:H378"/>
    <mergeCell ref="A309:H309"/>
    <mergeCell ref="A166:H166"/>
    <mergeCell ref="A231:H231"/>
    <mergeCell ref="A234:H234"/>
    <mergeCell ref="A242:H242"/>
    <mergeCell ref="A252:H252"/>
    <mergeCell ref="A260:H260"/>
    <mergeCell ref="A270:H270"/>
    <mergeCell ref="A273:H273"/>
    <mergeCell ref="A278:H278"/>
    <mergeCell ref="A284:H284"/>
    <mergeCell ref="A301:H301"/>
    <mergeCell ref="A153:H153"/>
    <mergeCell ref="C1:C2"/>
    <mergeCell ref="E2:F2"/>
    <mergeCell ref="A15:H15"/>
    <mergeCell ref="A28:H28"/>
    <mergeCell ref="A32:H32"/>
    <mergeCell ref="A37:H37"/>
    <mergeCell ref="A40:H40"/>
    <mergeCell ref="A45:H45"/>
    <mergeCell ref="A63:H63"/>
    <mergeCell ref="A83:H83"/>
    <mergeCell ref="A131:H131"/>
  </mergeCells>
  <pageMargins left="0.59055118110236227" right="0.39370078740157483" top="0.59055118110236227" bottom="0.59055118110236227" header="0.39370078740157483" footer="0.59055118110236227"/>
  <pageSetup paperSize="9" scale="77" orientation="landscape" horizontalDpi="360" verticalDpi="360" r:id="rId1"/>
  <rowBreaks count="3" manualBreakCount="3">
    <brk id="295" max="9" man="1"/>
    <brk id="309" max="16383" man="1"/>
    <brk id="37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Y298"/>
  <sheetViews>
    <sheetView showGridLines="0" tabSelected="1" view="pageBreakPreview" topLeftCell="BV1" zoomScale="80" zoomScaleNormal="90" zoomScaleSheetLayoutView="80" workbookViewId="0">
      <selection activeCell="G7" sqref="G7:G9"/>
    </sheetView>
  </sheetViews>
  <sheetFormatPr defaultColWidth="9.140625" defaultRowHeight="15"/>
  <cols>
    <col min="1" max="1" width="10.85546875" style="37" hidden="1" customWidth="1"/>
    <col min="2" max="2" width="11.5703125" style="37" hidden="1" customWidth="1"/>
    <col min="3" max="3" width="8.5703125" style="37" customWidth="1"/>
    <col min="4" max="4" width="18.7109375" style="37" customWidth="1"/>
    <col min="5" max="5" width="9.7109375" style="37" customWidth="1"/>
    <col min="6" max="6" width="13" style="37" customWidth="1"/>
    <col min="7" max="7" width="15.7109375" style="37" customWidth="1"/>
    <col min="8" max="8" width="8.7109375" style="37" customWidth="1"/>
    <col min="9" max="12" width="3.7109375" style="37" customWidth="1"/>
    <col min="13" max="13" width="9.140625" style="37" customWidth="1"/>
    <col min="14" max="17" width="3.7109375" style="37" customWidth="1"/>
    <col min="18" max="18" width="8.140625" style="37" customWidth="1"/>
    <col min="19" max="22" width="3.7109375" style="37" customWidth="1"/>
    <col min="23" max="23" width="7.7109375" style="37" customWidth="1"/>
    <col min="24" max="27" width="3.7109375" style="37" customWidth="1"/>
    <col min="28" max="28" width="7.5703125" style="37" customWidth="1"/>
    <col min="29" max="32" width="3.7109375" style="37" customWidth="1"/>
    <col min="33" max="33" width="8" style="37" customWidth="1"/>
    <col min="34" max="37" width="3.7109375" style="37" customWidth="1"/>
    <col min="38" max="38" width="7.7109375" style="37" customWidth="1"/>
    <col min="39" max="42" width="4.7109375" style="37" customWidth="1"/>
    <col min="43" max="43" width="7.85546875" style="37" customWidth="1"/>
    <col min="44" max="47" width="4.7109375" style="37" customWidth="1"/>
    <col min="48" max="48" width="7.42578125" style="37" customWidth="1"/>
    <col min="49" max="52" width="4.7109375" style="37" customWidth="1"/>
    <col min="53" max="53" width="8.140625" style="37" customWidth="1"/>
    <col min="54" max="57" width="4.7109375" style="37" customWidth="1"/>
    <col min="58" max="58" width="8.140625" style="37" customWidth="1"/>
    <col min="59" max="62" width="4.7109375" style="37" customWidth="1"/>
    <col min="63" max="63" width="9.28515625" style="149" customWidth="1"/>
    <col min="64" max="67" width="4.7109375" style="37" customWidth="1"/>
    <col min="68" max="68" width="8.42578125" style="149" customWidth="1"/>
    <col min="69" max="72" width="4.7109375" style="37" customWidth="1"/>
    <col min="73" max="73" width="7.7109375" style="149" customWidth="1"/>
    <col min="74" max="77" width="4.7109375" style="37" customWidth="1"/>
    <col min="78" max="78" width="8.85546875" style="149" customWidth="1"/>
    <col min="79" max="82" width="4.7109375" style="37" customWidth="1"/>
    <col min="83" max="83" width="8.42578125" style="149" customWidth="1"/>
    <col min="84" max="87" width="4.7109375" style="37" customWidth="1"/>
    <col min="88" max="88" width="8.5703125" style="149" customWidth="1"/>
    <col min="89" max="92" width="4.7109375" style="37" customWidth="1"/>
    <col min="93" max="93" width="8.85546875" style="149" customWidth="1"/>
    <col min="94" max="97" width="4.7109375" style="37" customWidth="1"/>
    <col min="98" max="98" width="8.42578125" style="149" customWidth="1"/>
    <col min="99" max="102" width="4.7109375" style="37" customWidth="1"/>
    <col min="103" max="103" width="8.5703125" style="149" customWidth="1"/>
    <col min="104" max="107" width="4.7109375" style="37" customWidth="1"/>
    <col min="108" max="108" width="8.42578125" style="149" customWidth="1"/>
    <col min="109" max="112" width="4.7109375" style="37" customWidth="1"/>
    <col min="113" max="113" width="8.5703125" style="149" customWidth="1"/>
    <col min="114" max="117" width="4.7109375" style="37" customWidth="1"/>
    <col min="118" max="118" width="8.5703125" style="149" customWidth="1"/>
    <col min="119" max="122" width="4.7109375" style="37" customWidth="1"/>
    <col min="123" max="123" width="9.5703125" style="149" customWidth="1"/>
    <col min="124" max="127" width="4.7109375" style="37" customWidth="1"/>
    <col min="128" max="128" width="9.85546875" style="149" customWidth="1"/>
    <col min="129" max="129" width="8.42578125" style="37" customWidth="1"/>
    <col min="130" max="148" width="9.140625" style="37" customWidth="1"/>
    <col min="149" max="16384" width="9.140625" style="37"/>
  </cols>
  <sheetData>
    <row r="1" spans="1:129" ht="20.100000000000001" customHeight="1">
      <c r="C1" s="38"/>
      <c r="D1" s="39"/>
      <c r="E1" s="286" t="s">
        <v>1281</v>
      </c>
      <c r="F1" s="286"/>
      <c r="G1" s="286"/>
      <c r="H1" s="286"/>
      <c r="I1" s="220"/>
      <c r="J1" s="220"/>
      <c r="K1" s="220"/>
      <c r="L1" s="220"/>
      <c r="M1" s="40"/>
      <c r="N1" s="41"/>
      <c r="O1" s="41"/>
      <c r="P1" s="41"/>
      <c r="Q1" s="41"/>
      <c r="R1" s="42"/>
      <c r="S1" s="41"/>
      <c r="T1" s="41"/>
      <c r="U1" s="41"/>
      <c r="V1" s="41"/>
      <c r="W1" s="42"/>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144"/>
      <c r="BL1" s="41"/>
      <c r="BM1" s="41"/>
      <c r="BN1" s="41"/>
      <c r="BO1" s="41"/>
      <c r="BP1" s="144"/>
      <c r="BQ1" s="41"/>
      <c r="BR1" s="41"/>
      <c r="BS1" s="41"/>
      <c r="BT1" s="41"/>
      <c r="BU1" s="144"/>
      <c r="BV1" s="41"/>
      <c r="BW1" s="41"/>
      <c r="BX1" s="41"/>
      <c r="BY1" s="41"/>
      <c r="BZ1" s="144"/>
      <c r="CA1" s="41"/>
      <c r="CB1" s="41"/>
      <c r="CC1" s="41"/>
      <c r="CD1" s="41"/>
      <c r="CE1" s="144"/>
      <c r="CF1" s="41"/>
      <c r="CG1" s="41"/>
      <c r="CH1" s="41"/>
      <c r="CI1" s="41"/>
      <c r="CJ1" s="144"/>
      <c r="CK1" s="41"/>
      <c r="CL1" s="41"/>
      <c r="CM1" s="41"/>
      <c r="CN1" s="41"/>
      <c r="CO1" s="144"/>
      <c r="CP1" s="41"/>
      <c r="CQ1" s="41"/>
      <c r="CR1" s="41"/>
      <c r="CS1" s="41"/>
      <c r="CT1" s="144"/>
      <c r="CU1" s="41"/>
      <c r="CV1" s="41"/>
      <c r="CW1" s="41"/>
      <c r="CX1" s="41"/>
      <c r="CY1" s="144"/>
      <c r="CZ1" s="41"/>
      <c r="DA1" s="41"/>
      <c r="DB1" s="41"/>
      <c r="DC1" s="41"/>
      <c r="DD1" s="144"/>
      <c r="DE1" s="41"/>
      <c r="DF1" s="41"/>
      <c r="DG1" s="41"/>
      <c r="DH1" s="41"/>
      <c r="DI1" s="144"/>
      <c r="DJ1" s="41"/>
      <c r="DK1" s="41"/>
      <c r="DL1" s="41"/>
      <c r="DM1" s="41"/>
      <c r="DN1" s="144"/>
      <c r="DO1" s="41"/>
      <c r="DP1" s="41"/>
      <c r="DQ1" s="41"/>
      <c r="DR1" s="41"/>
      <c r="DS1" s="144"/>
      <c r="DT1" s="41"/>
      <c r="DU1" s="41"/>
      <c r="DV1" s="41"/>
      <c r="DW1" s="41"/>
      <c r="DX1" s="144"/>
      <c r="DY1" s="41"/>
    </row>
    <row r="2" spans="1:129" ht="20.100000000000001" customHeight="1">
      <c r="C2" s="43"/>
      <c r="D2" s="44"/>
      <c r="E2" s="45" t="s">
        <v>1282</v>
      </c>
      <c r="F2" s="45"/>
      <c r="G2" s="45"/>
      <c r="H2" s="45"/>
      <c r="I2" s="45"/>
      <c r="J2" s="45"/>
      <c r="K2" s="45"/>
      <c r="L2" s="45"/>
      <c r="M2" s="45"/>
      <c r="N2" s="46"/>
      <c r="O2" s="46"/>
      <c r="P2" s="46"/>
      <c r="Q2" s="46"/>
      <c r="R2" s="47"/>
      <c r="S2" s="46"/>
      <c r="T2" s="46"/>
      <c r="U2" s="46"/>
      <c r="V2" s="46"/>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145"/>
      <c r="BL2" s="47"/>
      <c r="BM2" s="47"/>
      <c r="BN2" s="47"/>
      <c r="BO2" s="47"/>
      <c r="BP2" s="145"/>
      <c r="BQ2" s="47"/>
      <c r="BR2" s="47"/>
      <c r="BS2" s="47"/>
      <c r="BT2" s="47"/>
      <c r="BU2" s="145"/>
      <c r="BV2" s="47"/>
      <c r="BW2" s="47"/>
      <c r="BX2" s="47"/>
      <c r="BY2" s="47"/>
      <c r="BZ2" s="145"/>
      <c r="CA2" s="47"/>
      <c r="CB2" s="47"/>
      <c r="CC2" s="47"/>
      <c r="CD2" s="47"/>
      <c r="CE2" s="145"/>
      <c r="CF2" s="47"/>
      <c r="CG2" s="47"/>
      <c r="CH2" s="47"/>
      <c r="CI2" s="47"/>
      <c r="CJ2" s="145"/>
      <c r="CK2" s="47"/>
      <c r="CL2" s="47"/>
      <c r="CM2" s="47"/>
      <c r="CN2" s="47"/>
      <c r="CO2" s="145"/>
      <c r="CP2" s="47"/>
      <c r="CQ2" s="47"/>
      <c r="CR2" s="47"/>
      <c r="CS2" s="47"/>
      <c r="CT2" s="145"/>
      <c r="CU2" s="47"/>
      <c r="CV2" s="47"/>
      <c r="CW2" s="47"/>
      <c r="CX2" s="47"/>
      <c r="CY2" s="145"/>
      <c r="CZ2" s="47"/>
      <c r="DA2" s="47"/>
      <c r="DB2" s="47"/>
      <c r="DC2" s="47"/>
      <c r="DD2" s="145"/>
      <c r="DE2" s="47"/>
      <c r="DF2" s="47"/>
      <c r="DG2" s="47"/>
      <c r="DH2" s="47"/>
      <c r="DI2" s="145"/>
      <c r="DJ2" s="47"/>
      <c r="DK2" s="47"/>
      <c r="DL2" s="47"/>
      <c r="DM2" s="47"/>
      <c r="DN2" s="145"/>
      <c r="DO2" s="47"/>
      <c r="DP2" s="47"/>
      <c r="DQ2" s="47"/>
      <c r="DR2" s="47"/>
      <c r="DS2" s="145"/>
      <c r="DT2" s="47"/>
      <c r="DU2" s="47"/>
      <c r="DV2" s="47"/>
      <c r="DW2" s="47"/>
      <c r="DX2" s="145"/>
      <c r="DY2" s="47"/>
    </row>
    <row r="3" spans="1:129" ht="20.100000000000001" customHeight="1">
      <c r="D3" s="48"/>
      <c r="E3" s="161" t="s">
        <v>1096</v>
      </c>
      <c r="F3" s="162" t="str">
        <f>'Planilha Deson + M Cálculo'!D4</f>
        <v>CONSTRUÇÃO DA NOVA CÂMARA MUNICIPAL DE CABO FRIO</v>
      </c>
      <c r="G3" s="50"/>
      <c r="H3" s="50"/>
      <c r="I3" s="50"/>
      <c r="J3" s="50"/>
      <c r="K3" s="50"/>
      <c r="L3" s="50"/>
      <c r="M3" s="50"/>
      <c r="N3" s="50"/>
      <c r="O3" s="50"/>
      <c r="P3" s="50"/>
      <c r="Q3" s="50"/>
      <c r="R3" s="50"/>
      <c r="S3" s="50"/>
      <c r="T3" s="50"/>
      <c r="U3" s="50"/>
      <c r="V3" s="50"/>
      <c r="W3" s="50"/>
      <c r="X3" s="51"/>
      <c r="Y3" s="51"/>
      <c r="Z3" s="51"/>
      <c r="AA3" s="51"/>
      <c r="AB3" s="51"/>
      <c r="AC3" s="51"/>
      <c r="AD3" s="51"/>
      <c r="AE3" s="51"/>
      <c r="AF3" s="51"/>
      <c r="AG3" s="51"/>
      <c r="AH3" s="51"/>
      <c r="AI3" s="51"/>
      <c r="AJ3" s="51"/>
      <c r="AK3" s="51"/>
      <c r="AL3" s="51"/>
      <c r="AM3" s="52"/>
      <c r="AN3" s="52"/>
      <c r="AO3" s="52"/>
      <c r="AP3" s="52"/>
      <c r="AQ3" s="52"/>
      <c r="AR3" s="52"/>
      <c r="AS3" s="52"/>
      <c r="AT3" s="52"/>
      <c r="AU3" s="52"/>
      <c r="AV3" s="52"/>
      <c r="AW3" s="52"/>
      <c r="AX3" s="52"/>
      <c r="AY3" s="52"/>
      <c r="AZ3" s="52"/>
      <c r="BA3" s="52"/>
      <c r="BB3" s="52"/>
      <c r="BC3" s="52"/>
      <c r="BD3" s="52"/>
      <c r="BE3" s="52"/>
      <c r="BF3" s="52"/>
      <c r="BG3" s="52"/>
      <c r="BH3" s="52"/>
      <c r="BI3" s="52"/>
      <c r="BJ3" s="52"/>
      <c r="BK3" s="146"/>
      <c r="BL3" s="52"/>
      <c r="BM3" s="52"/>
      <c r="BN3" s="52"/>
      <c r="BO3" s="52"/>
      <c r="BP3" s="146"/>
      <c r="BQ3" s="52"/>
      <c r="BR3" s="52"/>
      <c r="BS3" s="52"/>
      <c r="BT3" s="52"/>
      <c r="BU3" s="146"/>
      <c r="BV3" s="52"/>
      <c r="BW3" s="52"/>
      <c r="BX3" s="52"/>
      <c r="BY3" s="52"/>
      <c r="BZ3" s="146"/>
      <c r="CA3" s="52"/>
      <c r="CB3" s="52"/>
      <c r="CC3" s="52"/>
      <c r="CD3" s="52"/>
      <c r="CE3" s="146"/>
      <c r="CF3" s="52"/>
      <c r="CG3" s="52"/>
      <c r="CH3" s="52"/>
      <c r="CI3" s="52"/>
      <c r="CJ3" s="146"/>
      <c r="CK3" s="52"/>
      <c r="CL3" s="52"/>
      <c r="CM3" s="52"/>
      <c r="CN3" s="52"/>
      <c r="CO3" s="146"/>
      <c r="CP3" s="52"/>
      <c r="CQ3" s="52"/>
      <c r="CR3" s="52"/>
      <c r="CS3" s="52"/>
      <c r="CT3" s="146"/>
      <c r="CU3" s="52"/>
      <c r="CV3" s="52"/>
      <c r="CW3" s="52"/>
      <c r="CX3" s="52"/>
      <c r="CY3" s="146"/>
      <c r="CZ3" s="52"/>
      <c r="DA3" s="52"/>
      <c r="DB3" s="52"/>
      <c r="DC3" s="52"/>
      <c r="DD3" s="146"/>
      <c r="DE3" s="52"/>
      <c r="DF3" s="52"/>
      <c r="DG3" s="52"/>
      <c r="DH3" s="52"/>
      <c r="DI3" s="146"/>
      <c r="DJ3" s="52"/>
      <c r="DK3" s="52"/>
      <c r="DL3" s="52"/>
      <c r="DM3" s="52"/>
      <c r="DN3" s="146"/>
      <c r="DO3" s="52"/>
      <c r="DP3" s="52"/>
      <c r="DQ3" s="52"/>
      <c r="DR3" s="52"/>
      <c r="DS3" s="146"/>
      <c r="DT3" s="52"/>
      <c r="DU3" s="52"/>
      <c r="DV3" s="52"/>
      <c r="DW3" s="52"/>
      <c r="DX3" s="146"/>
      <c r="DY3" s="52"/>
    </row>
    <row r="4" spans="1:129" ht="20.100000000000001" customHeight="1">
      <c r="A4" s="37">
        <v>30</v>
      </c>
      <c r="B4" s="37" t="s">
        <v>1097</v>
      </c>
      <c r="D4" s="48"/>
      <c r="E4" s="161" t="s">
        <v>1098</v>
      </c>
      <c r="F4" s="163" t="str">
        <f>'BDI DESON'!$B$9</f>
        <v>Avenida Henrique Terra Lote 09 Quadra 16 -Novo Portinho</v>
      </c>
      <c r="G4" s="53"/>
      <c r="H4" s="53"/>
      <c r="I4" s="53"/>
      <c r="J4" s="54"/>
      <c r="K4" s="54"/>
      <c r="L4" s="54"/>
      <c r="M4" s="54"/>
      <c r="N4" s="54"/>
      <c r="O4" s="54"/>
      <c r="P4" s="54"/>
      <c r="Q4" s="54"/>
      <c r="R4" s="54"/>
      <c r="S4" s="54"/>
      <c r="T4" s="54"/>
      <c r="U4" s="54"/>
      <c r="V4" s="54"/>
      <c r="W4" s="54"/>
      <c r="X4" s="51"/>
      <c r="Y4" s="51"/>
      <c r="Z4" s="51"/>
      <c r="AA4" s="51"/>
      <c r="AB4" s="51"/>
      <c r="AC4" s="51"/>
      <c r="AD4" s="51"/>
      <c r="AE4" s="51"/>
      <c r="AF4" s="51"/>
      <c r="AG4" s="51"/>
      <c r="AH4" s="51"/>
      <c r="AI4" s="51"/>
      <c r="AJ4" s="51"/>
      <c r="AK4" s="51"/>
      <c r="AL4" s="51"/>
      <c r="AM4" s="52"/>
      <c r="AN4" s="52"/>
      <c r="AO4" s="52"/>
      <c r="AP4" s="52"/>
      <c r="AQ4" s="52"/>
      <c r="AR4" s="52"/>
      <c r="AS4" s="52"/>
      <c r="AT4" s="52"/>
      <c r="AU4" s="52"/>
      <c r="AV4" s="52"/>
      <c r="AW4" s="52"/>
      <c r="AX4" s="52"/>
      <c r="AY4" s="52"/>
      <c r="AZ4" s="52"/>
      <c r="BA4" s="52"/>
      <c r="BB4" s="52"/>
      <c r="BC4" s="52"/>
      <c r="BD4" s="52"/>
      <c r="BE4" s="52"/>
      <c r="BF4" s="52"/>
      <c r="BG4" s="52"/>
      <c r="BH4" s="52"/>
      <c r="BI4" s="52"/>
      <c r="BJ4" s="52"/>
      <c r="BK4" s="146"/>
      <c r="BL4" s="52"/>
      <c r="BM4" s="52"/>
      <c r="BN4" s="52"/>
      <c r="BO4" s="52"/>
      <c r="BP4" s="146"/>
      <c r="BQ4" s="52"/>
      <c r="BR4" s="52"/>
      <c r="BS4" s="52"/>
      <c r="BT4" s="52"/>
      <c r="BU4" s="146"/>
      <c r="BV4" s="52"/>
      <c r="BW4" s="52"/>
      <c r="BX4" s="52"/>
      <c r="BY4" s="52"/>
      <c r="BZ4" s="146"/>
      <c r="CA4" s="52"/>
      <c r="CB4" s="52"/>
      <c r="CC4" s="52"/>
      <c r="CD4" s="52"/>
      <c r="CE4" s="146"/>
      <c r="CF4" s="52"/>
      <c r="CG4" s="52"/>
      <c r="CH4" s="52"/>
      <c r="CI4" s="52"/>
      <c r="CJ4" s="146"/>
      <c r="CK4" s="52"/>
      <c r="CL4" s="52"/>
      <c r="CM4" s="52"/>
      <c r="CN4" s="52"/>
      <c r="CO4" s="146"/>
      <c r="CP4" s="52"/>
      <c r="CQ4" s="52"/>
      <c r="CR4" s="52"/>
      <c r="CS4" s="52"/>
      <c r="CT4" s="146"/>
      <c r="CU4" s="52"/>
      <c r="CV4" s="52"/>
      <c r="CW4" s="52"/>
      <c r="CX4" s="52"/>
      <c r="CY4" s="146"/>
      <c r="CZ4" s="52"/>
      <c r="DA4" s="52"/>
      <c r="DB4" s="52"/>
      <c r="DC4" s="52"/>
      <c r="DD4" s="146"/>
      <c r="DE4" s="52"/>
      <c r="DF4" s="52"/>
      <c r="DG4" s="52"/>
      <c r="DH4" s="52"/>
      <c r="DI4" s="146"/>
      <c r="DJ4" s="52"/>
      <c r="DK4" s="52"/>
      <c r="DL4" s="52"/>
      <c r="DM4" s="52"/>
      <c r="DN4" s="146"/>
      <c r="DO4" s="52"/>
      <c r="DP4" s="52"/>
      <c r="DQ4" s="52"/>
      <c r="DR4" s="52"/>
      <c r="DS4" s="146"/>
      <c r="DT4" s="52"/>
      <c r="DU4" s="52"/>
      <c r="DV4" s="52"/>
      <c r="DW4" s="52"/>
      <c r="DX4" s="146"/>
      <c r="DY4" s="52"/>
    </row>
    <row r="5" spans="1:129" ht="18.75" customHeight="1">
      <c r="A5" s="37" t="s">
        <v>1099</v>
      </c>
      <c r="D5" s="48"/>
      <c r="E5" s="49"/>
      <c r="F5" s="221" t="s">
        <v>1500</v>
      </c>
      <c r="G5" s="53"/>
      <c r="H5" s="53"/>
      <c r="I5" s="53"/>
      <c r="J5" s="54"/>
      <c r="K5" s="54"/>
      <c r="L5" s="54"/>
      <c r="M5" s="54"/>
      <c r="N5" s="54"/>
      <c r="O5" s="54"/>
      <c r="P5" s="54"/>
      <c r="Q5" s="54"/>
      <c r="R5" s="54"/>
      <c r="S5" s="54"/>
      <c r="T5" s="54"/>
      <c r="U5" s="54"/>
      <c r="V5" s="54"/>
      <c r="W5" s="54"/>
      <c r="X5" s="51"/>
      <c r="Y5" s="51"/>
      <c r="Z5" s="51"/>
      <c r="AA5" s="51"/>
      <c r="AB5" s="51"/>
      <c r="AC5" s="51"/>
      <c r="AD5" s="51"/>
      <c r="AE5" s="51"/>
      <c r="AF5" s="51"/>
      <c r="AG5" s="51"/>
      <c r="AH5" s="51"/>
      <c r="AI5" s="51"/>
      <c r="AJ5" s="51"/>
      <c r="AK5" s="51"/>
      <c r="AL5" s="51"/>
      <c r="AM5" s="52"/>
      <c r="AN5" s="52"/>
      <c r="AO5" s="52"/>
      <c r="AP5" s="52"/>
      <c r="AQ5" s="52"/>
      <c r="AR5" s="52"/>
      <c r="AS5" s="52"/>
      <c r="AT5" s="52"/>
      <c r="AU5" s="52"/>
      <c r="AV5" s="52"/>
      <c r="AW5" s="52"/>
      <c r="AX5" s="52"/>
      <c r="AY5" s="52"/>
      <c r="AZ5" s="52"/>
      <c r="BA5" s="52"/>
      <c r="BB5" s="52"/>
      <c r="BC5" s="52"/>
      <c r="BD5" s="52"/>
      <c r="BE5" s="52"/>
      <c r="BF5" s="52"/>
      <c r="BG5" s="52"/>
      <c r="BH5" s="52"/>
      <c r="BI5" s="52"/>
      <c r="BJ5" s="52"/>
      <c r="BK5" s="146"/>
      <c r="BL5" s="52"/>
      <c r="BM5" s="52"/>
      <c r="BN5" s="52"/>
      <c r="BO5" s="52"/>
      <c r="BP5" s="146"/>
      <c r="BQ5" s="52"/>
      <c r="BR5" s="52"/>
      <c r="BS5" s="52"/>
      <c r="BT5" s="52"/>
      <c r="BU5" s="146"/>
      <c r="BV5" s="52"/>
      <c r="BW5" s="52"/>
      <c r="BX5" s="52"/>
      <c r="BY5" s="52"/>
      <c r="BZ5" s="146"/>
      <c r="CA5" s="52"/>
      <c r="CB5" s="52"/>
      <c r="CC5" s="52"/>
      <c r="CD5" s="52"/>
      <c r="CE5" s="146"/>
      <c r="CF5" s="52"/>
      <c r="CG5" s="52"/>
      <c r="CH5" s="52"/>
      <c r="CI5" s="52"/>
      <c r="CJ5" s="146"/>
      <c r="CK5" s="52"/>
      <c r="CL5" s="52"/>
      <c r="CM5" s="52"/>
      <c r="CN5" s="52"/>
      <c r="CO5" s="146"/>
      <c r="CP5" s="52"/>
      <c r="CQ5" s="52"/>
      <c r="CR5" s="52"/>
      <c r="CS5" s="52"/>
      <c r="CT5" s="146"/>
      <c r="CU5" s="52"/>
      <c r="CV5" s="52"/>
      <c r="CW5" s="52"/>
      <c r="CX5" s="52"/>
      <c r="CY5" s="146"/>
      <c r="CZ5" s="52"/>
      <c r="DA5" s="52"/>
      <c r="DB5" s="52"/>
      <c r="DC5" s="52"/>
      <c r="DD5" s="146"/>
      <c r="DE5" s="52"/>
      <c r="DF5" s="52"/>
      <c r="DG5" s="52"/>
      <c r="DH5" s="52"/>
      <c r="DI5" s="146"/>
      <c r="DJ5" s="52"/>
      <c r="DK5" s="52"/>
      <c r="DL5" s="52"/>
      <c r="DM5" s="52"/>
      <c r="DN5" s="146"/>
      <c r="DO5" s="52"/>
      <c r="DP5" s="52"/>
      <c r="DQ5" s="52"/>
      <c r="DR5" s="52"/>
      <c r="DS5" s="146"/>
      <c r="DT5" s="52"/>
      <c r="DU5" s="52"/>
      <c r="DV5" s="52"/>
      <c r="DW5" s="52"/>
      <c r="DX5" s="146"/>
      <c r="DY5" s="52"/>
    </row>
    <row r="6" spans="1:129" customFormat="1" ht="18">
      <c r="C6" s="55" t="s">
        <v>1280</v>
      </c>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147"/>
      <c r="BL6" s="55"/>
      <c r="BM6" s="55"/>
      <c r="BN6" s="55"/>
      <c r="BO6" s="55"/>
      <c r="BP6" s="147"/>
      <c r="BQ6" s="55"/>
      <c r="BR6" s="55"/>
      <c r="BS6" s="55"/>
      <c r="BT6" s="55"/>
      <c r="BU6" s="147"/>
      <c r="BV6" s="55"/>
      <c r="BW6" s="55"/>
      <c r="BX6" s="55"/>
      <c r="BY6" s="55"/>
      <c r="BZ6" s="147"/>
      <c r="CA6" s="55"/>
      <c r="CB6" s="55"/>
      <c r="CC6" s="55"/>
      <c r="CD6" s="55"/>
      <c r="CE6" s="147"/>
      <c r="CF6" s="55"/>
      <c r="CG6" s="55"/>
      <c r="CH6" s="55"/>
      <c r="CI6" s="55"/>
      <c r="CJ6" s="147"/>
      <c r="CK6" s="55"/>
      <c r="CL6" s="55"/>
      <c r="CM6" s="55"/>
      <c r="CN6" s="55"/>
      <c r="CO6" s="147"/>
      <c r="CP6" s="55"/>
      <c r="CQ6" s="55"/>
      <c r="CR6" s="55"/>
      <c r="CS6" s="55"/>
      <c r="CT6" s="147"/>
      <c r="CU6" s="55"/>
      <c r="CV6" s="55"/>
      <c r="CW6" s="55"/>
      <c r="CX6" s="55"/>
      <c r="CY6" s="147"/>
      <c r="CZ6" s="55"/>
      <c r="DA6" s="55"/>
      <c r="DB6" s="55"/>
      <c r="DC6" s="55"/>
      <c r="DD6" s="147"/>
      <c r="DE6" s="55"/>
      <c r="DF6" s="55"/>
      <c r="DG6" s="55"/>
      <c r="DH6" s="55"/>
      <c r="DI6" s="147"/>
      <c r="DJ6" s="55"/>
      <c r="DK6" s="55"/>
      <c r="DL6" s="55"/>
      <c r="DM6" s="55"/>
      <c r="DN6" s="147"/>
      <c r="DO6" s="55"/>
      <c r="DP6" s="55"/>
      <c r="DQ6" s="55"/>
      <c r="DR6" s="55"/>
      <c r="DS6" s="147"/>
      <c r="DT6" s="55"/>
      <c r="DU6" s="55"/>
      <c r="DV6" s="55"/>
      <c r="DW6" s="55"/>
      <c r="DX6" s="147"/>
      <c r="DY6" s="55"/>
    </row>
    <row r="7" spans="1:129" customFormat="1">
      <c r="C7" s="56" t="s">
        <v>1100</v>
      </c>
      <c r="D7" s="57"/>
      <c r="E7" s="57"/>
      <c r="F7" s="57"/>
      <c r="G7" s="58"/>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148"/>
      <c r="BL7" s="57"/>
      <c r="BM7" s="57"/>
      <c r="BN7" s="57"/>
      <c r="BO7" s="57"/>
      <c r="BP7" s="148"/>
      <c r="BQ7" s="57"/>
      <c r="BR7" s="57"/>
      <c r="BS7" s="57"/>
      <c r="BT7" s="57"/>
      <c r="BU7" s="148"/>
      <c r="BV7" s="57"/>
      <c r="BW7" s="57"/>
      <c r="BX7" s="57"/>
      <c r="BY7" s="57"/>
      <c r="BZ7" s="148"/>
      <c r="CA7" s="57"/>
      <c r="CB7" s="57"/>
      <c r="CC7" s="57"/>
      <c r="CD7" s="57"/>
      <c r="CE7" s="148"/>
      <c r="CF7" s="57"/>
      <c r="CG7" s="57"/>
      <c r="CH7" s="57"/>
      <c r="CI7" s="57"/>
      <c r="CJ7" s="148"/>
      <c r="CK7" s="57"/>
      <c r="CL7" s="57"/>
      <c r="CM7" s="57"/>
      <c r="CN7" s="57"/>
      <c r="CO7" s="148"/>
      <c r="CP7" s="57"/>
      <c r="CQ7" s="57"/>
      <c r="CR7" s="57"/>
      <c r="CS7" s="57"/>
      <c r="CT7" s="148"/>
      <c r="CU7" s="57"/>
      <c r="CV7" s="57"/>
      <c r="CW7" s="57"/>
      <c r="CX7" s="57"/>
      <c r="CY7" s="148"/>
      <c r="CZ7" s="57"/>
      <c r="DA7" s="57"/>
      <c r="DB7" s="57"/>
      <c r="DC7" s="57"/>
      <c r="DD7" s="148"/>
      <c r="DE7" s="57"/>
      <c r="DF7" s="57"/>
      <c r="DG7" s="57"/>
      <c r="DH7" s="57"/>
      <c r="DI7" s="148"/>
      <c r="DJ7" s="57"/>
      <c r="DK7" s="57"/>
      <c r="DL7" s="57"/>
      <c r="DM7" s="57"/>
      <c r="DN7" s="148"/>
      <c r="DO7" s="57"/>
      <c r="DP7" s="57"/>
      <c r="DQ7" s="57"/>
      <c r="DR7" s="57"/>
      <c r="DS7" s="148"/>
      <c r="DT7" s="57"/>
      <c r="DU7" s="57"/>
      <c r="DV7" s="57"/>
      <c r="DW7" s="57"/>
      <c r="DX7" s="148"/>
      <c r="DY7" s="57"/>
    </row>
    <row r="8" spans="1:129" customFormat="1">
      <c r="B8" t="s">
        <v>1101</v>
      </c>
      <c r="C8" s="276" t="s">
        <v>1102</v>
      </c>
      <c r="D8" s="283" t="s">
        <v>1103</v>
      </c>
      <c r="E8" s="283"/>
      <c r="F8" s="283"/>
      <c r="G8" s="284" t="s">
        <v>1104</v>
      </c>
      <c r="H8" s="283" t="s">
        <v>1105</v>
      </c>
      <c r="I8" s="277">
        <v>1</v>
      </c>
      <c r="J8" s="277"/>
      <c r="K8" s="277"/>
      <c r="L8" s="277"/>
      <c r="M8" s="276" t="s">
        <v>1106</v>
      </c>
      <c r="N8" s="277">
        <f>I8+1</f>
        <v>2</v>
      </c>
      <c r="O8" s="277"/>
      <c r="P8" s="277"/>
      <c r="Q8" s="277"/>
      <c r="R8" s="276" t="s">
        <v>1106</v>
      </c>
      <c r="S8" s="277">
        <f>N8+1</f>
        <v>3</v>
      </c>
      <c r="T8" s="277"/>
      <c r="U8" s="277"/>
      <c r="V8" s="277"/>
      <c r="W8" s="276" t="s">
        <v>1106</v>
      </c>
      <c r="X8" s="277">
        <f t="shared" ref="X8" si="0">S8+1</f>
        <v>4</v>
      </c>
      <c r="Y8" s="277"/>
      <c r="Z8" s="277"/>
      <c r="AA8" s="277"/>
      <c r="AB8" s="276" t="s">
        <v>1106</v>
      </c>
      <c r="AC8" s="277">
        <f t="shared" ref="AC8" si="1">X8+1</f>
        <v>5</v>
      </c>
      <c r="AD8" s="277"/>
      <c r="AE8" s="277"/>
      <c r="AF8" s="277"/>
      <c r="AG8" s="276" t="s">
        <v>1106</v>
      </c>
      <c r="AH8" s="277">
        <f t="shared" ref="AH8" si="2">AC8+1</f>
        <v>6</v>
      </c>
      <c r="AI8" s="277"/>
      <c r="AJ8" s="277"/>
      <c r="AK8" s="277"/>
      <c r="AL8" s="276" t="s">
        <v>1106</v>
      </c>
      <c r="AM8" s="277">
        <f t="shared" ref="AM8" si="3">AH8+1</f>
        <v>7</v>
      </c>
      <c r="AN8" s="277"/>
      <c r="AO8" s="277"/>
      <c r="AP8" s="277"/>
      <c r="AQ8" s="276" t="s">
        <v>1106</v>
      </c>
      <c r="AR8" s="277">
        <f t="shared" ref="AR8" si="4">AM8+1</f>
        <v>8</v>
      </c>
      <c r="AS8" s="277"/>
      <c r="AT8" s="277"/>
      <c r="AU8" s="277"/>
      <c r="AV8" s="276" t="s">
        <v>1106</v>
      </c>
      <c r="AW8" s="277">
        <f t="shared" ref="AW8" si="5">AR8+1</f>
        <v>9</v>
      </c>
      <c r="AX8" s="277"/>
      <c r="AY8" s="277"/>
      <c r="AZ8" s="277"/>
      <c r="BA8" s="276" t="s">
        <v>1106</v>
      </c>
      <c r="BB8" s="277">
        <f t="shared" ref="BB8" si="6">AW8+1</f>
        <v>10</v>
      </c>
      <c r="BC8" s="277"/>
      <c r="BD8" s="277"/>
      <c r="BE8" s="277"/>
      <c r="BF8" s="276" t="s">
        <v>1106</v>
      </c>
      <c r="BG8" s="285">
        <f t="shared" ref="BG8" si="7">BB8+1</f>
        <v>11</v>
      </c>
      <c r="BH8" s="275"/>
      <c r="BI8" s="275"/>
      <c r="BJ8" s="275"/>
      <c r="BK8" s="245" t="s">
        <v>1106</v>
      </c>
      <c r="BL8" s="274">
        <f t="shared" ref="BL8" si="8">BG8+1</f>
        <v>12</v>
      </c>
      <c r="BM8" s="275"/>
      <c r="BN8" s="275"/>
      <c r="BO8" s="275"/>
      <c r="BP8" s="245" t="s">
        <v>1106</v>
      </c>
      <c r="BQ8" s="274">
        <f t="shared" ref="BQ8" si="9">BL8+1</f>
        <v>13</v>
      </c>
      <c r="BR8" s="275"/>
      <c r="BS8" s="275"/>
      <c r="BT8" s="275"/>
      <c r="BU8" s="245" t="s">
        <v>1106</v>
      </c>
      <c r="BV8" s="274">
        <f t="shared" ref="BV8" si="10">BQ8+1</f>
        <v>14</v>
      </c>
      <c r="BW8" s="275"/>
      <c r="BX8" s="275"/>
      <c r="BY8" s="275"/>
      <c r="BZ8" s="245" t="s">
        <v>1106</v>
      </c>
      <c r="CA8" s="274">
        <f t="shared" ref="CA8" si="11">BV8+1</f>
        <v>15</v>
      </c>
      <c r="CB8" s="275"/>
      <c r="CC8" s="275"/>
      <c r="CD8" s="275"/>
      <c r="CE8" s="245" t="s">
        <v>1106</v>
      </c>
      <c r="CF8" s="274">
        <f t="shared" ref="CF8" si="12">CA8+1</f>
        <v>16</v>
      </c>
      <c r="CG8" s="275"/>
      <c r="CH8" s="275"/>
      <c r="CI8" s="275"/>
      <c r="CJ8" s="245" t="s">
        <v>1106</v>
      </c>
      <c r="CK8" s="274">
        <f t="shared" ref="CK8" si="13">CF8+1</f>
        <v>17</v>
      </c>
      <c r="CL8" s="275"/>
      <c r="CM8" s="275"/>
      <c r="CN8" s="275"/>
      <c r="CO8" s="245" t="s">
        <v>1106</v>
      </c>
      <c r="CP8" s="274">
        <f t="shared" ref="CP8" si="14">CK8+1</f>
        <v>18</v>
      </c>
      <c r="CQ8" s="275"/>
      <c r="CR8" s="275"/>
      <c r="CS8" s="275"/>
      <c r="CT8" s="245" t="s">
        <v>1106</v>
      </c>
      <c r="CU8" s="274">
        <f t="shared" ref="CU8" si="15">CP8+1</f>
        <v>19</v>
      </c>
      <c r="CV8" s="275"/>
      <c r="CW8" s="275"/>
      <c r="CX8" s="275"/>
      <c r="CY8" s="245" t="s">
        <v>1106</v>
      </c>
      <c r="CZ8" s="274">
        <f t="shared" ref="CZ8" si="16">CU8+1</f>
        <v>20</v>
      </c>
      <c r="DA8" s="275"/>
      <c r="DB8" s="275"/>
      <c r="DC8" s="275"/>
      <c r="DD8" s="245" t="s">
        <v>1106</v>
      </c>
      <c r="DE8" s="274">
        <f t="shared" ref="DE8" si="17">CZ8+1</f>
        <v>21</v>
      </c>
      <c r="DF8" s="275"/>
      <c r="DG8" s="275"/>
      <c r="DH8" s="275"/>
      <c r="DI8" s="245" t="s">
        <v>1106</v>
      </c>
      <c r="DJ8" s="274">
        <f t="shared" ref="DJ8" si="18">DE8+1</f>
        <v>22</v>
      </c>
      <c r="DK8" s="275"/>
      <c r="DL8" s="275"/>
      <c r="DM8" s="275"/>
      <c r="DN8" s="245" t="s">
        <v>1106</v>
      </c>
      <c r="DO8" s="274">
        <f t="shared" ref="DO8" si="19">DJ8+1</f>
        <v>23</v>
      </c>
      <c r="DP8" s="275"/>
      <c r="DQ8" s="275"/>
      <c r="DR8" s="275"/>
      <c r="DS8" s="245" t="s">
        <v>1106</v>
      </c>
      <c r="DT8" s="274">
        <f t="shared" ref="DT8" si="20">DO8+1</f>
        <v>24</v>
      </c>
      <c r="DU8" s="275"/>
      <c r="DV8" s="275"/>
      <c r="DW8" s="275"/>
      <c r="DX8" s="245" t="s">
        <v>1106</v>
      </c>
      <c r="DY8" s="278" t="s">
        <v>1108</v>
      </c>
    </row>
    <row r="9" spans="1:129" customFormat="1">
      <c r="B9" t="s">
        <v>1101</v>
      </c>
      <c r="C9" s="276"/>
      <c r="D9" s="283"/>
      <c r="E9" s="283"/>
      <c r="F9" s="283"/>
      <c r="G9" s="284"/>
      <c r="H9" s="283"/>
      <c r="I9" s="280" t="str">
        <f>TEXT($A$4*I8,"0")&amp;$B$4</f>
        <v>30DIAS</v>
      </c>
      <c r="J9" s="280"/>
      <c r="K9" s="280"/>
      <c r="L9" s="280"/>
      <c r="M9" s="276"/>
      <c r="N9" s="280" t="str">
        <f>TEXT($A$4*N8,"0")&amp;$B$4</f>
        <v>60DIAS</v>
      </c>
      <c r="O9" s="280"/>
      <c r="P9" s="280"/>
      <c r="Q9" s="280"/>
      <c r="R9" s="276"/>
      <c r="S9" s="280" t="str">
        <f>TEXT($A$4*S8,"0")&amp;$B$4</f>
        <v>90DIAS</v>
      </c>
      <c r="T9" s="280"/>
      <c r="U9" s="280"/>
      <c r="V9" s="280"/>
      <c r="W9" s="276"/>
      <c r="X9" s="280" t="str">
        <f t="shared" ref="X9" si="21">TEXT($A$4*X8,"0")&amp;$B$4</f>
        <v>120DIAS</v>
      </c>
      <c r="Y9" s="280"/>
      <c r="Z9" s="280"/>
      <c r="AA9" s="280"/>
      <c r="AB9" s="276"/>
      <c r="AC9" s="280" t="str">
        <f t="shared" ref="AC9" si="22">TEXT($A$4*AC8,"0")&amp;$B$4</f>
        <v>150DIAS</v>
      </c>
      <c r="AD9" s="280"/>
      <c r="AE9" s="280"/>
      <c r="AF9" s="280"/>
      <c r="AG9" s="276"/>
      <c r="AH9" s="280" t="str">
        <f t="shared" ref="AH9" si="23">TEXT($A$4*AH8,"0")&amp;$B$4</f>
        <v>180DIAS</v>
      </c>
      <c r="AI9" s="280"/>
      <c r="AJ9" s="280"/>
      <c r="AK9" s="280"/>
      <c r="AL9" s="276"/>
      <c r="AM9" s="280" t="str">
        <f t="shared" ref="AM9" si="24">TEXT($A$4*AM8,"0")&amp;$B$4</f>
        <v>210DIAS</v>
      </c>
      <c r="AN9" s="280"/>
      <c r="AO9" s="280"/>
      <c r="AP9" s="280"/>
      <c r="AQ9" s="276"/>
      <c r="AR9" s="280" t="str">
        <f t="shared" ref="AR9" si="25">TEXT($A$4*AR8,"0")&amp;$B$4</f>
        <v>240DIAS</v>
      </c>
      <c r="AS9" s="280"/>
      <c r="AT9" s="280"/>
      <c r="AU9" s="280"/>
      <c r="AV9" s="276"/>
      <c r="AW9" s="280" t="str">
        <f t="shared" ref="AW9" si="26">TEXT($A$4*AW8,"0")&amp;$B$4</f>
        <v>270DIAS</v>
      </c>
      <c r="AX9" s="280"/>
      <c r="AY9" s="280"/>
      <c r="AZ9" s="280"/>
      <c r="BA9" s="276"/>
      <c r="BB9" s="280" t="str">
        <f t="shared" ref="BB9" si="27">TEXT($A$4*BB8,"0")&amp;$B$4</f>
        <v>300DIAS</v>
      </c>
      <c r="BC9" s="280"/>
      <c r="BD9" s="280"/>
      <c r="BE9" s="280"/>
      <c r="BF9" s="276"/>
      <c r="BG9" s="282" t="str">
        <f t="shared" ref="BG9" si="28">TEXT($A$4*BG8,"0")&amp;$B$4</f>
        <v>330DIAS</v>
      </c>
      <c r="BH9" s="281"/>
      <c r="BI9" s="281"/>
      <c r="BJ9" s="281"/>
      <c r="BK9" s="246"/>
      <c r="BL9" s="281" t="str">
        <f t="shared" ref="BL9" si="29">TEXT($A$4*BL8,"0")&amp;$B$4</f>
        <v>360DIAS</v>
      </c>
      <c r="BM9" s="281"/>
      <c r="BN9" s="281"/>
      <c r="BO9" s="281"/>
      <c r="BP9" s="246"/>
      <c r="BQ9" s="281" t="str">
        <f t="shared" ref="BQ9" si="30">TEXT($A$4*BQ8,"0")&amp;$B$4</f>
        <v>390DIAS</v>
      </c>
      <c r="BR9" s="281"/>
      <c r="BS9" s="281"/>
      <c r="BT9" s="281"/>
      <c r="BU9" s="246"/>
      <c r="BV9" s="281" t="str">
        <f t="shared" ref="BV9" si="31">TEXT($A$4*BV8,"0")&amp;$B$4</f>
        <v>420DIAS</v>
      </c>
      <c r="BW9" s="281"/>
      <c r="BX9" s="281"/>
      <c r="BY9" s="281"/>
      <c r="BZ9" s="246"/>
      <c r="CA9" s="281" t="str">
        <f t="shared" ref="CA9" si="32">TEXT($A$4*CA8,"0")&amp;$B$4</f>
        <v>450DIAS</v>
      </c>
      <c r="CB9" s="281"/>
      <c r="CC9" s="281"/>
      <c r="CD9" s="281"/>
      <c r="CE9" s="246"/>
      <c r="CF9" s="281" t="str">
        <f t="shared" ref="CF9" si="33">TEXT($A$4*CF8,"0")&amp;$B$4</f>
        <v>480DIAS</v>
      </c>
      <c r="CG9" s="281"/>
      <c r="CH9" s="281"/>
      <c r="CI9" s="281"/>
      <c r="CJ9" s="246"/>
      <c r="CK9" s="281" t="str">
        <f t="shared" ref="CK9" si="34">TEXT($A$4*CK8,"0")&amp;$B$4</f>
        <v>510DIAS</v>
      </c>
      <c r="CL9" s="281"/>
      <c r="CM9" s="281"/>
      <c r="CN9" s="281"/>
      <c r="CO9" s="246"/>
      <c r="CP9" s="281" t="str">
        <f t="shared" ref="CP9" si="35">TEXT($A$4*CP8,"0")&amp;$B$4</f>
        <v>540DIAS</v>
      </c>
      <c r="CQ9" s="281"/>
      <c r="CR9" s="281"/>
      <c r="CS9" s="281"/>
      <c r="CT9" s="246"/>
      <c r="CU9" s="281" t="str">
        <f t="shared" ref="CU9" si="36">TEXT($A$4*CU8,"0")&amp;$B$4</f>
        <v>570DIAS</v>
      </c>
      <c r="CV9" s="281"/>
      <c r="CW9" s="281"/>
      <c r="CX9" s="281"/>
      <c r="CY9" s="246"/>
      <c r="CZ9" s="281" t="str">
        <f t="shared" ref="CZ9" si="37">TEXT($A$4*CZ8,"0")&amp;$B$4</f>
        <v>600DIAS</v>
      </c>
      <c r="DA9" s="281"/>
      <c r="DB9" s="281"/>
      <c r="DC9" s="281"/>
      <c r="DD9" s="246"/>
      <c r="DE9" s="281" t="str">
        <f t="shared" ref="DE9" si="38">TEXT($A$4*DE8,"0")&amp;$B$4</f>
        <v>630DIAS</v>
      </c>
      <c r="DF9" s="281"/>
      <c r="DG9" s="281"/>
      <c r="DH9" s="281"/>
      <c r="DI9" s="246"/>
      <c r="DJ9" s="281" t="str">
        <f t="shared" ref="DJ9" si="39">TEXT($A$4*DJ8,"0")&amp;$B$4</f>
        <v>660DIAS</v>
      </c>
      <c r="DK9" s="281"/>
      <c r="DL9" s="281"/>
      <c r="DM9" s="281"/>
      <c r="DN9" s="246"/>
      <c r="DO9" s="281" t="str">
        <f t="shared" ref="DO9" si="40">TEXT($A$4*DO8,"0")&amp;$B$4</f>
        <v>690DIAS</v>
      </c>
      <c r="DP9" s="281"/>
      <c r="DQ9" s="281"/>
      <c r="DR9" s="281"/>
      <c r="DS9" s="246"/>
      <c r="DT9" s="281" t="str">
        <f t="shared" ref="DT9" si="41">TEXT($A$4*DT8,"0")&amp;$B$4</f>
        <v>720DIAS</v>
      </c>
      <c r="DU9" s="281"/>
      <c r="DV9" s="281"/>
      <c r="DW9" s="281"/>
      <c r="DX9" s="246"/>
      <c r="DY9" s="279"/>
    </row>
    <row r="10" spans="1:129" customFormat="1" ht="18" customHeight="1">
      <c r="B10" t="str">
        <f>IF(D10="","","x")</f>
        <v>x</v>
      </c>
      <c r="C10" s="256">
        <f ca="1">IF(ISNUMBER(INDIRECT(ADDRESS(ROW()-2,3))),INDIRECT(ADDRESS(ROW()-2,3))+1,1)</f>
        <v>1</v>
      </c>
      <c r="D10" s="257" t="str">
        <f>'Planilha Deson + M Cálculo'!D7</f>
        <v>001-ADMINISTRAÇÃO</v>
      </c>
      <c r="E10" s="258"/>
      <c r="F10" s="258"/>
      <c r="G10" s="272">
        <f>'Planilha Deson + M Cálculo'!I15</f>
        <v>1473443.1300000001</v>
      </c>
      <c r="H10" s="254">
        <f>G10/$G$104</f>
        <v>0.13332359884197864</v>
      </c>
      <c r="I10" s="236"/>
      <c r="J10" s="236"/>
      <c r="K10" s="236"/>
      <c r="L10" s="236"/>
      <c r="M10" s="235">
        <v>4.1599999999999998E-2</v>
      </c>
      <c r="N10" s="236"/>
      <c r="O10" s="236"/>
      <c r="P10" s="236"/>
      <c r="Q10" s="236"/>
      <c r="R10" s="235">
        <v>4.1599999999999998E-2</v>
      </c>
      <c r="S10" s="236"/>
      <c r="T10" s="236"/>
      <c r="U10" s="236"/>
      <c r="V10" s="236"/>
      <c r="W10" s="235">
        <v>4.1599999999999998E-2</v>
      </c>
      <c r="X10" s="236"/>
      <c r="Y10" s="236"/>
      <c r="Z10" s="236"/>
      <c r="AA10" s="236"/>
      <c r="AB10" s="235">
        <v>4.1599999999999998E-2</v>
      </c>
      <c r="AC10" s="236"/>
      <c r="AD10" s="236"/>
      <c r="AE10" s="236"/>
      <c r="AF10" s="236"/>
      <c r="AG10" s="235">
        <v>4.1599999999999998E-2</v>
      </c>
      <c r="AH10" s="236"/>
      <c r="AI10" s="236"/>
      <c r="AJ10" s="236"/>
      <c r="AK10" s="236"/>
      <c r="AL10" s="235">
        <v>4.1599999999999998E-2</v>
      </c>
      <c r="AM10" s="236"/>
      <c r="AN10" s="236"/>
      <c r="AO10" s="236"/>
      <c r="AP10" s="236"/>
      <c r="AQ10" s="235">
        <v>4.1599999999999998E-2</v>
      </c>
      <c r="AR10" s="236"/>
      <c r="AS10" s="236"/>
      <c r="AT10" s="236"/>
      <c r="AU10" s="236"/>
      <c r="AV10" s="235">
        <v>4.1599999999999998E-2</v>
      </c>
      <c r="AW10" s="236"/>
      <c r="AX10" s="236"/>
      <c r="AY10" s="236"/>
      <c r="AZ10" s="236"/>
      <c r="BA10" s="235">
        <v>4.1599999999999998E-2</v>
      </c>
      <c r="BB10" s="236"/>
      <c r="BC10" s="236"/>
      <c r="BD10" s="236"/>
      <c r="BE10" s="236"/>
      <c r="BF10" s="235">
        <v>4.1599999999999998E-2</v>
      </c>
      <c r="BG10" s="251"/>
      <c r="BH10" s="251"/>
      <c r="BI10" s="251"/>
      <c r="BJ10" s="252"/>
      <c r="BK10" s="235">
        <v>4.1599999999999998E-2</v>
      </c>
      <c r="BL10" s="250"/>
      <c r="BM10" s="251"/>
      <c r="BN10" s="251"/>
      <c r="BO10" s="252"/>
      <c r="BP10" s="240">
        <v>4.1599999999999998E-2</v>
      </c>
      <c r="BQ10" s="250"/>
      <c r="BR10" s="251"/>
      <c r="BS10" s="251"/>
      <c r="BT10" s="252"/>
      <c r="BU10" s="235">
        <v>4.1599999999999998E-2</v>
      </c>
      <c r="BV10" s="250"/>
      <c r="BW10" s="251"/>
      <c r="BX10" s="251"/>
      <c r="BY10" s="252"/>
      <c r="BZ10" s="235">
        <v>4.1599999999999998E-2</v>
      </c>
      <c r="CA10" s="250"/>
      <c r="CB10" s="251"/>
      <c r="CC10" s="251"/>
      <c r="CD10" s="252"/>
      <c r="CE10" s="235">
        <v>4.1599999999999998E-2</v>
      </c>
      <c r="CF10" s="250"/>
      <c r="CG10" s="251"/>
      <c r="CH10" s="251"/>
      <c r="CI10" s="252"/>
      <c r="CJ10" s="235">
        <v>4.1599999999999998E-2</v>
      </c>
      <c r="CK10" s="250"/>
      <c r="CL10" s="251"/>
      <c r="CM10" s="251"/>
      <c r="CN10" s="252"/>
      <c r="CO10" s="240">
        <v>4.1599999999999998E-2</v>
      </c>
      <c r="CP10" s="250"/>
      <c r="CQ10" s="251"/>
      <c r="CR10" s="251"/>
      <c r="CS10" s="252"/>
      <c r="CT10" s="235">
        <v>4.1599999999999998E-2</v>
      </c>
      <c r="CU10" s="250"/>
      <c r="CV10" s="251"/>
      <c r="CW10" s="251"/>
      <c r="CX10" s="252"/>
      <c r="CY10" s="235">
        <v>4.1599999999999998E-2</v>
      </c>
      <c r="CZ10" s="250"/>
      <c r="DA10" s="251"/>
      <c r="DB10" s="251"/>
      <c r="DC10" s="252"/>
      <c r="DD10" s="235">
        <v>4.1599999999999998E-2</v>
      </c>
      <c r="DE10" s="250"/>
      <c r="DF10" s="251"/>
      <c r="DG10" s="251"/>
      <c r="DH10" s="252"/>
      <c r="DI10" s="235">
        <v>4.1599999999999998E-2</v>
      </c>
      <c r="DJ10" s="250"/>
      <c r="DK10" s="251"/>
      <c r="DL10" s="251"/>
      <c r="DM10" s="252"/>
      <c r="DN10" s="240">
        <v>4.1599999999999998E-2</v>
      </c>
      <c r="DO10" s="250"/>
      <c r="DP10" s="251"/>
      <c r="DQ10" s="251"/>
      <c r="DR10" s="252"/>
      <c r="DS10" s="235">
        <v>4.1599999999999998E-2</v>
      </c>
      <c r="DT10" s="250"/>
      <c r="DU10" s="251"/>
      <c r="DV10" s="251"/>
      <c r="DW10" s="252"/>
      <c r="DX10" s="242">
        <v>4.3200000000000002E-2</v>
      </c>
      <c r="DY10" s="235">
        <f>M10+R10+W10+AB10+AG10+AL10+AQ10+AV10+BA10+BF10+BK10+BP10+BU10+BZ10+CE10+CJ10+CO10+CT10+CY10+DD10+DI10+DN10+DS10+DX10</f>
        <v>0.99999999999999956</v>
      </c>
    </row>
    <row r="11" spans="1:129" customFormat="1" ht="18" customHeight="1">
      <c r="B11" t="str">
        <f>IF(D10="","","x")</f>
        <v>x</v>
      </c>
      <c r="C11" s="256"/>
      <c r="D11" s="258"/>
      <c r="E11" s="258"/>
      <c r="F11" s="258"/>
      <c r="G11" s="272"/>
      <c r="H11" s="254"/>
      <c r="I11" s="237">
        <f>G10*M10</f>
        <v>61295.234208000002</v>
      </c>
      <c r="J11" s="237"/>
      <c r="K11" s="237"/>
      <c r="L11" s="237"/>
      <c r="M11" s="235"/>
      <c r="N11" s="237">
        <f>R10*G10</f>
        <v>61295.234208000002</v>
      </c>
      <c r="O11" s="237"/>
      <c r="P11" s="237"/>
      <c r="Q11" s="237"/>
      <c r="R11" s="235"/>
      <c r="S11" s="237">
        <f>W10*G10</f>
        <v>61295.234208000002</v>
      </c>
      <c r="T11" s="237"/>
      <c r="U11" s="237"/>
      <c r="V11" s="237"/>
      <c r="W11" s="235"/>
      <c r="X11" s="237">
        <f>AB10*G10</f>
        <v>61295.234208000002</v>
      </c>
      <c r="Y11" s="237"/>
      <c r="Z11" s="237"/>
      <c r="AA11" s="237"/>
      <c r="AB11" s="235"/>
      <c r="AC11" s="237">
        <f>AG10*G10</f>
        <v>61295.234208000002</v>
      </c>
      <c r="AD11" s="237"/>
      <c r="AE11" s="237"/>
      <c r="AF11" s="237"/>
      <c r="AG11" s="235"/>
      <c r="AH11" s="237">
        <f>AL10*G10</f>
        <v>61295.234208000002</v>
      </c>
      <c r="AI11" s="237"/>
      <c r="AJ11" s="237"/>
      <c r="AK11" s="237"/>
      <c r="AL11" s="235"/>
      <c r="AM11" s="237">
        <f>AQ10*G10</f>
        <v>61295.234208000002</v>
      </c>
      <c r="AN11" s="237"/>
      <c r="AO11" s="237"/>
      <c r="AP11" s="237"/>
      <c r="AQ11" s="235"/>
      <c r="AR11" s="237">
        <f>AV10*G10</f>
        <v>61295.234208000002</v>
      </c>
      <c r="AS11" s="237"/>
      <c r="AT11" s="237"/>
      <c r="AU11" s="237"/>
      <c r="AV11" s="235"/>
      <c r="AW11" s="237">
        <f>BA10*G10</f>
        <v>61295.234208000002</v>
      </c>
      <c r="AX11" s="237"/>
      <c r="AY11" s="237"/>
      <c r="AZ11" s="237"/>
      <c r="BA11" s="235"/>
      <c r="BB11" s="237">
        <f>BF10*G10</f>
        <v>61295.234208000002</v>
      </c>
      <c r="BC11" s="237"/>
      <c r="BD11" s="237"/>
      <c r="BE11" s="237"/>
      <c r="BF11" s="235"/>
      <c r="BG11" s="247">
        <f>BK10*$G$10</f>
        <v>61295.234208000002</v>
      </c>
      <c r="BH11" s="248"/>
      <c r="BI11" s="248"/>
      <c r="BJ11" s="249"/>
      <c r="BK11" s="235"/>
      <c r="BL11" s="247">
        <f>BP10*$G$10</f>
        <v>61295.234208000002</v>
      </c>
      <c r="BM11" s="248"/>
      <c r="BN11" s="248"/>
      <c r="BO11" s="249"/>
      <c r="BP11" s="244"/>
      <c r="BQ11" s="247">
        <f>BU10*$G$10</f>
        <v>61295.234208000002</v>
      </c>
      <c r="BR11" s="248"/>
      <c r="BS11" s="248"/>
      <c r="BT11" s="249"/>
      <c r="BU11" s="235"/>
      <c r="BV11" s="247">
        <f>BZ10*$G$10</f>
        <v>61295.234208000002</v>
      </c>
      <c r="BW11" s="248"/>
      <c r="BX11" s="248"/>
      <c r="BY11" s="249"/>
      <c r="BZ11" s="235"/>
      <c r="CA11" s="247">
        <f>CE10*$G$10</f>
        <v>61295.234208000002</v>
      </c>
      <c r="CB11" s="248"/>
      <c r="CC11" s="248"/>
      <c r="CD11" s="249"/>
      <c r="CE11" s="235"/>
      <c r="CF11" s="247">
        <f>CJ10*$G$10</f>
        <v>61295.234208000002</v>
      </c>
      <c r="CG11" s="248"/>
      <c r="CH11" s="248"/>
      <c r="CI11" s="249"/>
      <c r="CJ11" s="235"/>
      <c r="CK11" s="247">
        <f>CO10*$G$10</f>
        <v>61295.234208000002</v>
      </c>
      <c r="CL11" s="248"/>
      <c r="CM11" s="248"/>
      <c r="CN11" s="249"/>
      <c r="CO11" s="244"/>
      <c r="CP11" s="247">
        <f>CT10*$G$10</f>
        <v>61295.234208000002</v>
      </c>
      <c r="CQ11" s="248"/>
      <c r="CR11" s="248"/>
      <c r="CS11" s="249"/>
      <c r="CT11" s="235"/>
      <c r="CU11" s="247">
        <f>CY10*$G$10</f>
        <v>61295.234208000002</v>
      </c>
      <c r="CV11" s="248"/>
      <c r="CW11" s="248"/>
      <c r="CX11" s="249"/>
      <c r="CY11" s="235"/>
      <c r="CZ11" s="247">
        <f>DD10*$G$10</f>
        <v>61295.234208000002</v>
      </c>
      <c r="DA11" s="248"/>
      <c r="DB11" s="248"/>
      <c r="DC11" s="249"/>
      <c r="DD11" s="235"/>
      <c r="DE11" s="247">
        <f>DI10*$G$10</f>
        <v>61295.234208000002</v>
      </c>
      <c r="DF11" s="248"/>
      <c r="DG11" s="248"/>
      <c r="DH11" s="249"/>
      <c r="DI11" s="235"/>
      <c r="DJ11" s="247">
        <f>DN10*$G$10</f>
        <v>61295.234208000002</v>
      </c>
      <c r="DK11" s="248"/>
      <c r="DL11" s="248"/>
      <c r="DM11" s="249"/>
      <c r="DN11" s="244"/>
      <c r="DO11" s="247">
        <f>DS10*$G$10</f>
        <v>61295.234208000002</v>
      </c>
      <c r="DP11" s="248"/>
      <c r="DQ11" s="248"/>
      <c r="DR11" s="249"/>
      <c r="DS11" s="235"/>
      <c r="DT11" s="247">
        <f>DX10*$G$10</f>
        <v>63652.74321600001</v>
      </c>
      <c r="DU11" s="248"/>
      <c r="DV11" s="248"/>
      <c r="DW11" s="249"/>
      <c r="DX11" s="243"/>
      <c r="DY11" s="235"/>
    </row>
    <row r="12" spans="1:129" customFormat="1" ht="18" customHeight="1">
      <c r="B12" t="str">
        <f t="shared" ref="B12" si="42">IF(D12="","","x")</f>
        <v>x</v>
      </c>
      <c r="C12" s="256">
        <f ca="1">IF(ISNUMBER(INDIRECT(ADDRESS(ROW()-2,3))),INDIRECT(ADDRESS(ROW()-2,3))+1,1)</f>
        <v>2</v>
      </c>
      <c r="D12" s="257" t="str">
        <f>'Planilha Deson + M Cálculo'!D16</f>
        <v>002-SERVIÇOS GERAIS</v>
      </c>
      <c r="E12" s="258"/>
      <c r="F12" s="258"/>
      <c r="G12" s="272">
        <f>'Planilha Deson + M Cálculo'!I28</f>
        <v>246620.21</v>
      </c>
      <c r="H12" s="254">
        <f t="shared" ref="H12" si="43">G12/$G$104</f>
        <v>2.2315278598071527E-2</v>
      </c>
      <c r="I12" s="236"/>
      <c r="J12" s="236"/>
      <c r="K12" s="236"/>
      <c r="L12" s="236"/>
      <c r="M12" s="235">
        <v>0.26</v>
      </c>
      <c r="N12" s="236"/>
      <c r="O12" s="236"/>
      <c r="P12" s="236"/>
      <c r="Q12" s="236"/>
      <c r="R12" s="235">
        <v>3.3799999999999997E-2</v>
      </c>
      <c r="S12" s="236"/>
      <c r="T12" s="236"/>
      <c r="U12" s="236"/>
      <c r="V12" s="236"/>
      <c r="W12" s="235">
        <v>3.2099999999999997E-2</v>
      </c>
      <c r="X12" s="236"/>
      <c r="Y12" s="236"/>
      <c r="Z12" s="236"/>
      <c r="AA12" s="236"/>
      <c r="AB12" s="235">
        <v>3.2099999999999997E-2</v>
      </c>
      <c r="AC12" s="236"/>
      <c r="AD12" s="236"/>
      <c r="AE12" s="236"/>
      <c r="AF12" s="236"/>
      <c r="AG12" s="235">
        <v>3.2099999999999997E-2</v>
      </c>
      <c r="AH12" s="236"/>
      <c r="AI12" s="236"/>
      <c r="AJ12" s="236"/>
      <c r="AK12" s="236"/>
      <c r="AL12" s="235">
        <v>3.2099999999999997E-2</v>
      </c>
      <c r="AM12" s="236"/>
      <c r="AN12" s="236"/>
      <c r="AO12" s="236"/>
      <c r="AP12" s="236"/>
      <c r="AQ12" s="235">
        <v>3.2099999999999997E-2</v>
      </c>
      <c r="AR12" s="236"/>
      <c r="AS12" s="236"/>
      <c r="AT12" s="236"/>
      <c r="AU12" s="236"/>
      <c r="AV12" s="235">
        <v>3.2099999999999997E-2</v>
      </c>
      <c r="AW12" s="236"/>
      <c r="AX12" s="236"/>
      <c r="AY12" s="236"/>
      <c r="AZ12" s="236"/>
      <c r="BA12" s="235">
        <v>3.2099999999999997E-2</v>
      </c>
      <c r="BB12" s="236"/>
      <c r="BC12" s="236"/>
      <c r="BD12" s="236"/>
      <c r="BE12" s="236"/>
      <c r="BF12" s="235">
        <v>3.2099999999999997E-2</v>
      </c>
      <c r="BG12" s="251"/>
      <c r="BH12" s="251"/>
      <c r="BI12" s="251"/>
      <c r="BJ12" s="252"/>
      <c r="BK12" s="235">
        <v>3.2099999999999997E-2</v>
      </c>
      <c r="BL12" s="250"/>
      <c r="BM12" s="251"/>
      <c r="BN12" s="251"/>
      <c r="BO12" s="252"/>
      <c r="BP12" s="240">
        <v>3.2099999999999997E-2</v>
      </c>
      <c r="BQ12" s="250"/>
      <c r="BR12" s="251"/>
      <c r="BS12" s="251"/>
      <c r="BT12" s="252"/>
      <c r="BU12" s="235">
        <v>3.2099999999999997E-2</v>
      </c>
      <c r="BV12" s="250"/>
      <c r="BW12" s="251"/>
      <c r="BX12" s="251"/>
      <c r="BY12" s="252"/>
      <c r="BZ12" s="235">
        <v>3.2099999999999997E-2</v>
      </c>
      <c r="CA12" s="250"/>
      <c r="CB12" s="251"/>
      <c r="CC12" s="251"/>
      <c r="CD12" s="252"/>
      <c r="CE12" s="235">
        <v>3.2099999999999997E-2</v>
      </c>
      <c r="CF12" s="250"/>
      <c r="CG12" s="251"/>
      <c r="CH12" s="251"/>
      <c r="CI12" s="252"/>
      <c r="CJ12" s="235">
        <v>3.2099999999999997E-2</v>
      </c>
      <c r="CK12" s="250"/>
      <c r="CL12" s="251"/>
      <c r="CM12" s="251"/>
      <c r="CN12" s="252"/>
      <c r="CO12" s="240">
        <v>3.2099999999999997E-2</v>
      </c>
      <c r="CP12" s="250"/>
      <c r="CQ12" s="251"/>
      <c r="CR12" s="251"/>
      <c r="CS12" s="252"/>
      <c r="CT12" s="235">
        <v>3.2099999999999997E-2</v>
      </c>
      <c r="CU12" s="250"/>
      <c r="CV12" s="251"/>
      <c r="CW12" s="251"/>
      <c r="CX12" s="252"/>
      <c r="CY12" s="235">
        <v>3.2099999999999997E-2</v>
      </c>
      <c r="CZ12" s="250"/>
      <c r="DA12" s="251"/>
      <c r="DB12" s="251"/>
      <c r="DC12" s="252"/>
      <c r="DD12" s="235">
        <v>3.2099999999999997E-2</v>
      </c>
      <c r="DE12" s="250"/>
      <c r="DF12" s="251"/>
      <c r="DG12" s="251"/>
      <c r="DH12" s="252"/>
      <c r="DI12" s="235">
        <v>3.2099999999999997E-2</v>
      </c>
      <c r="DJ12" s="250"/>
      <c r="DK12" s="251"/>
      <c r="DL12" s="251"/>
      <c r="DM12" s="252"/>
      <c r="DN12" s="240">
        <v>3.2099999999999997E-2</v>
      </c>
      <c r="DO12" s="250"/>
      <c r="DP12" s="251"/>
      <c r="DQ12" s="251"/>
      <c r="DR12" s="252"/>
      <c r="DS12" s="235">
        <v>3.2099999999999997E-2</v>
      </c>
      <c r="DT12" s="250"/>
      <c r="DU12" s="251"/>
      <c r="DV12" s="251"/>
      <c r="DW12" s="252"/>
      <c r="DX12" s="242">
        <v>3.2099999999999997E-2</v>
      </c>
      <c r="DY12" s="235">
        <f t="shared" ref="DY12" si="44">M12+R12+W12+AB12+AG12+AL12+AQ12+AV12+BA12+BF12+BK12+BP12+BU12+BZ12+CE12+CJ12+CO12+CT12+CY12+DD12+DI12+DN12+DS12+DX12</f>
        <v>1.0000000000000002</v>
      </c>
    </row>
    <row r="13" spans="1:129" customFormat="1" ht="18" customHeight="1">
      <c r="B13" t="str">
        <f t="shared" ref="B13" si="45">IF(D12="","","x")</f>
        <v>x</v>
      </c>
      <c r="C13" s="256"/>
      <c r="D13" s="258"/>
      <c r="E13" s="258"/>
      <c r="F13" s="258"/>
      <c r="G13" s="272"/>
      <c r="H13" s="254"/>
      <c r="I13" s="237">
        <f>M12*G12</f>
        <v>64121.2546</v>
      </c>
      <c r="J13" s="237"/>
      <c r="K13" s="237"/>
      <c r="L13" s="237"/>
      <c r="M13" s="235"/>
      <c r="N13" s="237">
        <f>R12*G12</f>
        <v>8335.7630979999994</v>
      </c>
      <c r="O13" s="237"/>
      <c r="P13" s="237"/>
      <c r="Q13" s="237"/>
      <c r="R13" s="235"/>
      <c r="S13" s="237">
        <f>W12*G12</f>
        <v>7916.5087409999987</v>
      </c>
      <c r="T13" s="237"/>
      <c r="U13" s="237"/>
      <c r="V13" s="237"/>
      <c r="W13" s="235"/>
      <c r="X13" s="237">
        <f>AB12*G12</f>
        <v>7916.5087409999987</v>
      </c>
      <c r="Y13" s="237"/>
      <c r="Z13" s="237"/>
      <c r="AA13" s="237"/>
      <c r="AB13" s="235"/>
      <c r="AC13" s="237">
        <f>AG12*G12</f>
        <v>7916.5087409999987</v>
      </c>
      <c r="AD13" s="237"/>
      <c r="AE13" s="237"/>
      <c r="AF13" s="237"/>
      <c r="AG13" s="235"/>
      <c r="AH13" s="237">
        <f>AL12*G12</f>
        <v>7916.5087409999987</v>
      </c>
      <c r="AI13" s="237"/>
      <c r="AJ13" s="237"/>
      <c r="AK13" s="237"/>
      <c r="AL13" s="235"/>
      <c r="AM13" s="237">
        <f>AQ12*G12</f>
        <v>7916.5087409999987</v>
      </c>
      <c r="AN13" s="237"/>
      <c r="AO13" s="237"/>
      <c r="AP13" s="237"/>
      <c r="AQ13" s="235"/>
      <c r="AR13" s="237">
        <f>AV12*G12</f>
        <v>7916.5087409999987</v>
      </c>
      <c r="AS13" s="237"/>
      <c r="AT13" s="237"/>
      <c r="AU13" s="237"/>
      <c r="AV13" s="235"/>
      <c r="AW13" s="237">
        <f>BA12*G12</f>
        <v>7916.5087409999987</v>
      </c>
      <c r="AX13" s="237"/>
      <c r="AY13" s="237"/>
      <c r="AZ13" s="237"/>
      <c r="BA13" s="235"/>
      <c r="BB13" s="237">
        <f>BF12*G12</f>
        <v>7916.5087409999987</v>
      </c>
      <c r="BC13" s="237"/>
      <c r="BD13" s="237"/>
      <c r="BE13" s="237"/>
      <c r="BF13" s="235"/>
      <c r="BG13" s="247">
        <f>BK12*$G$12</f>
        <v>7916.5087409999987</v>
      </c>
      <c r="BH13" s="248"/>
      <c r="BI13" s="248"/>
      <c r="BJ13" s="249"/>
      <c r="BK13" s="235"/>
      <c r="BL13" s="247">
        <f>BP12*$G$12</f>
        <v>7916.5087409999987</v>
      </c>
      <c r="BM13" s="248"/>
      <c r="BN13" s="248"/>
      <c r="BO13" s="249"/>
      <c r="BP13" s="244"/>
      <c r="BQ13" s="247">
        <f>BU12*$G$12</f>
        <v>7916.5087409999987</v>
      </c>
      <c r="BR13" s="248"/>
      <c r="BS13" s="248"/>
      <c r="BT13" s="249"/>
      <c r="BU13" s="235"/>
      <c r="BV13" s="247">
        <f>BZ12*$G$12</f>
        <v>7916.5087409999987</v>
      </c>
      <c r="BW13" s="248"/>
      <c r="BX13" s="248"/>
      <c r="BY13" s="249"/>
      <c r="BZ13" s="235"/>
      <c r="CA13" s="247">
        <f>CE12*$G$12</f>
        <v>7916.5087409999987</v>
      </c>
      <c r="CB13" s="248"/>
      <c r="CC13" s="248"/>
      <c r="CD13" s="249"/>
      <c r="CE13" s="235"/>
      <c r="CF13" s="247">
        <f>CJ12*$G$12</f>
        <v>7916.5087409999987</v>
      </c>
      <c r="CG13" s="248"/>
      <c r="CH13" s="248"/>
      <c r="CI13" s="249"/>
      <c r="CJ13" s="235"/>
      <c r="CK13" s="247">
        <f>CO12*$G$12</f>
        <v>7916.5087409999987</v>
      </c>
      <c r="CL13" s="248"/>
      <c r="CM13" s="248"/>
      <c r="CN13" s="249"/>
      <c r="CO13" s="244"/>
      <c r="CP13" s="247">
        <f>CT12*$G$12</f>
        <v>7916.5087409999987</v>
      </c>
      <c r="CQ13" s="248"/>
      <c r="CR13" s="248"/>
      <c r="CS13" s="249"/>
      <c r="CT13" s="235"/>
      <c r="CU13" s="247">
        <f>CY12*$G$12</f>
        <v>7916.5087409999987</v>
      </c>
      <c r="CV13" s="248"/>
      <c r="CW13" s="248"/>
      <c r="CX13" s="249"/>
      <c r="CY13" s="235"/>
      <c r="CZ13" s="247">
        <f>DD12*$G$12</f>
        <v>7916.5087409999987</v>
      </c>
      <c r="DA13" s="248"/>
      <c r="DB13" s="248"/>
      <c r="DC13" s="249"/>
      <c r="DD13" s="235"/>
      <c r="DE13" s="247">
        <f>DI12*$G$12</f>
        <v>7916.5087409999987</v>
      </c>
      <c r="DF13" s="248"/>
      <c r="DG13" s="248"/>
      <c r="DH13" s="249"/>
      <c r="DI13" s="235"/>
      <c r="DJ13" s="247">
        <f>DN12*$G$12</f>
        <v>7916.5087409999987</v>
      </c>
      <c r="DK13" s="248"/>
      <c r="DL13" s="248"/>
      <c r="DM13" s="249"/>
      <c r="DN13" s="244"/>
      <c r="DO13" s="247">
        <f>DS12*$G$12</f>
        <v>7916.5087409999987</v>
      </c>
      <c r="DP13" s="248"/>
      <c r="DQ13" s="248"/>
      <c r="DR13" s="249"/>
      <c r="DS13" s="235"/>
      <c r="DT13" s="247">
        <f>DX12*$G$12</f>
        <v>7916.5087409999987</v>
      </c>
      <c r="DU13" s="248"/>
      <c r="DV13" s="248"/>
      <c r="DW13" s="249"/>
      <c r="DX13" s="243"/>
      <c r="DY13" s="235"/>
    </row>
    <row r="14" spans="1:129" customFormat="1" ht="18" customHeight="1">
      <c r="B14" t="str">
        <f t="shared" ref="B14" si="46">IF(D14="","","x")</f>
        <v>x</v>
      </c>
      <c r="C14" s="256">
        <f ca="1">IF(ISNUMBER(INDIRECT(ADDRESS(ROW()-2,3))),INDIRECT(ADDRESS(ROW()-2,3))+1,1)</f>
        <v>3</v>
      </c>
      <c r="D14" s="257" t="str">
        <f>'Planilha Deson + M Cálculo'!D29</f>
        <v>003-INSTALAÇÕES PROVISÓRIAS</v>
      </c>
      <c r="E14" s="258"/>
      <c r="F14" s="258"/>
      <c r="G14" s="272">
        <f>'Planilha Deson + M Cálculo'!I32</f>
        <v>8764.83</v>
      </c>
      <c r="H14" s="254">
        <f t="shared" ref="H14" si="47">G14/$G$104</f>
        <v>7.9308027235373477E-4</v>
      </c>
      <c r="I14" s="236"/>
      <c r="J14" s="236"/>
      <c r="K14" s="236"/>
      <c r="L14" s="236"/>
      <c r="M14" s="253">
        <v>1</v>
      </c>
      <c r="N14" s="236"/>
      <c r="O14" s="236"/>
      <c r="P14" s="236"/>
      <c r="Q14" s="236"/>
      <c r="R14" s="235"/>
      <c r="S14" s="236"/>
      <c r="T14" s="236"/>
      <c r="U14" s="236"/>
      <c r="V14" s="236"/>
      <c r="W14" s="235"/>
      <c r="X14" s="236"/>
      <c r="Y14" s="236"/>
      <c r="Z14" s="236"/>
      <c r="AA14" s="236"/>
      <c r="AB14" s="235"/>
      <c r="AC14" s="236"/>
      <c r="AD14" s="236"/>
      <c r="AE14" s="236"/>
      <c r="AF14" s="236"/>
      <c r="AG14" s="235"/>
      <c r="AH14" s="236"/>
      <c r="AI14" s="236"/>
      <c r="AJ14" s="236"/>
      <c r="AK14" s="236"/>
      <c r="AL14" s="235"/>
      <c r="AM14" s="236"/>
      <c r="AN14" s="236"/>
      <c r="AO14" s="236"/>
      <c r="AP14" s="236"/>
      <c r="AQ14" s="235"/>
      <c r="AR14" s="236"/>
      <c r="AS14" s="236"/>
      <c r="AT14" s="236"/>
      <c r="AU14" s="236"/>
      <c r="AV14" s="235"/>
      <c r="AW14" s="236"/>
      <c r="AX14" s="236"/>
      <c r="AY14" s="236"/>
      <c r="AZ14" s="236"/>
      <c r="BA14" s="235"/>
      <c r="BB14" s="236"/>
      <c r="BC14" s="236"/>
      <c r="BD14" s="236"/>
      <c r="BE14" s="236"/>
      <c r="BF14" s="235"/>
      <c r="BG14" s="251"/>
      <c r="BH14" s="251"/>
      <c r="BI14" s="251"/>
      <c r="BJ14" s="252"/>
      <c r="BK14" s="235"/>
      <c r="BL14" s="250"/>
      <c r="BM14" s="251"/>
      <c r="BN14" s="251"/>
      <c r="BO14" s="252"/>
      <c r="BP14" s="240"/>
      <c r="BQ14" s="250"/>
      <c r="BR14" s="251"/>
      <c r="BS14" s="251"/>
      <c r="BT14" s="252"/>
      <c r="BU14" s="235"/>
      <c r="BV14" s="250"/>
      <c r="BW14" s="251"/>
      <c r="BX14" s="251"/>
      <c r="BY14" s="252"/>
      <c r="BZ14" s="235"/>
      <c r="CA14" s="250"/>
      <c r="CB14" s="251"/>
      <c r="CC14" s="251"/>
      <c r="CD14" s="252"/>
      <c r="CE14" s="235"/>
      <c r="CF14" s="250"/>
      <c r="CG14" s="251"/>
      <c r="CH14" s="251"/>
      <c r="CI14" s="252"/>
      <c r="CJ14" s="235"/>
      <c r="CK14" s="250"/>
      <c r="CL14" s="251"/>
      <c r="CM14" s="251"/>
      <c r="CN14" s="252"/>
      <c r="CO14" s="240"/>
      <c r="CP14" s="250"/>
      <c r="CQ14" s="251"/>
      <c r="CR14" s="251"/>
      <c r="CS14" s="252"/>
      <c r="CT14" s="235"/>
      <c r="CU14" s="250"/>
      <c r="CV14" s="251"/>
      <c r="CW14" s="251"/>
      <c r="CX14" s="252"/>
      <c r="CY14" s="235"/>
      <c r="CZ14" s="250"/>
      <c r="DA14" s="251"/>
      <c r="DB14" s="251"/>
      <c r="DC14" s="252"/>
      <c r="DD14" s="235"/>
      <c r="DE14" s="250"/>
      <c r="DF14" s="251"/>
      <c r="DG14" s="251"/>
      <c r="DH14" s="252"/>
      <c r="DI14" s="235"/>
      <c r="DJ14" s="250"/>
      <c r="DK14" s="251"/>
      <c r="DL14" s="251"/>
      <c r="DM14" s="252"/>
      <c r="DN14" s="240"/>
      <c r="DO14" s="250"/>
      <c r="DP14" s="251"/>
      <c r="DQ14" s="251"/>
      <c r="DR14" s="252"/>
      <c r="DS14" s="235"/>
      <c r="DT14" s="250"/>
      <c r="DU14" s="251"/>
      <c r="DV14" s="251"/>
      <c r="DW14" s="252"/>
      <c r="DX14" s="242"/>
      <c r="DY14" s="235">
        <f t="shared" ref="DY14" si="48">M14+R14+W14+AB14+AG14+AL14+AQ14+AV14+BA14+BF14+BK14+BP14+BU14+BZ14+CE14+CJ14+CO14+CT14+CY14+DD14+DI14+DN14+DS14+DX14</f>
        <v>1</v>
      </c>
    </row>
    <row r="15" spans="1:129" customFormat="1" ht="18" customHeight="1">
      <c r="B15" t="str">
        <f t="shared" ref="B15" si="49">IF(D14="","","x")</f>
        <v>x</v>
      </c>
      <c r="C15" s="256"/>
      <c r="D15" s="258"/>
      <c r="E15" s="258"/>
      <c r="F15" s="258"/>
      <c r="G15" s="272"/>
      <c r="H15" s="254"/>
      <c r="I15" s="237">
        <f>M14*G14</f>
        <v>8764.83</v>
      </c>
      <c r="J15" s="237"/>
      <c r="K15" s="237"/>
      <c r="L15" s="237"/>
      <c r="M15" s="253"/>
      <c r="N15" s="237">
        <f>R14*G14</f>
        <v>0</v>
      </c>
      <c r="O15" s="237"/>
      <c r="P15" s="237"/>
      <c r="Q15" s="237"/>
      <c r="R15" s="235"/>
      <c r="S15" s="237">
        <f>W14*G14</f>
        <v>0</v>
      </c>
      <c r="T15" s="237"/>
      <c r="U15" s="237"/>
      <c r="V15" s="237"/>
      <c r="W15" s="235"/>
      <c r="X15" s="237">
        <f>AB14*G14</f>
        <v>0</v>
      </c>
      <c r="Y15" s="237"/>
      <c r="Z15" s="237"/>
      <c r="AA15" s="237"/>
      <c r="AB15" s="235"/>
      <c r="AC15" s="237">
        <f>AG14*G14</f>
        <v>0</v>
      </c>
      <c r="AD15" s="237"/>
      <c r="AE15" s="237"/>
      <c r="AF15" s="237"/>
      <c r="AG15" s="235"/>
      <c r="AH15" s="237">
        <f>AL14*G14</f>
        <v>0</v>
      </c>
      <c r="AI15" s="237"/>
      <c r="AJ15" s="237"/>
      <c r="AK15" s="237"/>
      <c r="AL15" s="235"/>
      <c r="AM15" s="237">
        <f>AQ14*G14</f>
        <v>0</v>
      </c>
      <c r="AN15" s="237"/>
      <c r="AO15" s="237"/>
      <c r="AP15" s="237"/>
      <c r="AQ15" s="235"/>
      <c r="AR15" s="237">
        <f>AV14*G14</f>
        <v>0</v>
      </c>
      <c r="AS15" s="237"/>
      <c r="AT15" s="237"/>
      <c r="AU15" s="237"/>
      <c r="AV15" s="235"/>
      <c r="AW15" s="237">
        <f>BA14*G14</f>
        <v>0</v>
      </c>
      <c r="AX15" s="237"/>
      <c r="AY15" s="237"/>
      <c r="AZ15" s="237"/>
      <c r="BA15" s="235"/>
      <c r="BB15" s="237">
        <f>BF14*$G$14</f>
        <v>0</v>
      </c>
      <c r="BC15" s="237"/>
      <c r="BD15" s="237"/>
      <c r="BE15" s="237"/>
      <c r="BF15" s="235"/>
      <c r="BG15" s="237">
        <f>BK14*$G$14</f>
        <v>0</v>
      </c>
      <c r="BH15" s="237"/>
      <c r="BI15" s="237"/>
      <c r="BJ15" s="237"/>
      <c r="BK15" s="235"/>
      <c r="BL15" s="237">
        <f>BP14*$G$14</f>
        <v>0</v>
      </c>
      <c r="BM15" s="237"/>
      <c r="BN15" s="237"/>
      <c r="BO15" s="237"/>
      <c r="BP15" s="244"/>
      <c r="BQ15" s="237">
        <f>BU14*$G$14</f>
        <v>0</v>
      </c>
      <c r="BR15" s="237"/>
      <c r="BS15" s="237"/>
      <c r="BT15" s="237"/>
      <c r="BU15" s="235"/>
      <c r="BV15" s="237">
        <f>BZ14*$G$14</f>
        <v>0</v>
      </c>
      <c r="BW15" s="237"/>
      <c r="BX15" s="237"/>
      <c r="BY15" s="237"/>
      <c r="BZ15" s="235"/>
      <c r="CA15" s="237">
        <f>CE14*$G$14</f>
        <v>0</v>
      </c>
      <c r="CB15" s="237"/>
      <c r="CC15" s="237"/>
      <c r="CD15" s="237"/>
      <c r="CE15" s="235"/>
      <c r="CF15" s="237">
        <f>CJ14*$G$14</f>
        <v>0</v>
      </c>
      <c r="CG15" s="237"/>
      <c r="CH15" s="237"/>
      <c r="CI15" s="237"/>
      <c r="CJ15" s="235"/>
      <c r="CK15" s="237">
        <f>CO14*$G$14</f>
        <v>0</v>
      </c>
      <c r="CL15" s="237"/>
      <c r="CM15" s="237"/>
      <c r="CN15" s="237"/>
      <c r="CO15" s="244"/>
      <c r="CP15" s="237">
        <f>CT14*$G$14</f>
        <v>0</v>
      </c>
      <c r="CQ15" s="237"/>
      <c r="CR15" s="237"/>
      <c r="CS15" s="237"/>
      <c r="CT15" s="235"/>
      <c r="CU15" s="237">
        <f>CY14*$G$14</f>
        <v>0</v>
      </c>
      <c r="CV15" s="237"/>
      <c r="CW15" s="237"/>
      <c r="CX15" s="237"/>
      <c r="CY15" s="235"/>
      <c r="CZ15" s="237">
        <f>DD14*$G$14</f>
        <v>0</v>
      </c>
      <c r="DA15" s="237"/>
      <c r="DB15" s="237"/>
      <c r="DC15" s="237"/>
      <c r="DD15" s="235"/>
      <c r="DE15" s="237">
        <f>DI14*$G$14</f>
        <v>0</v>
      </c>
      <c r="DF15" s="237"/>
      <c r="DG15" s="237"/>
      <c r="DH15" s="237"/>
      <c r="DI15" s="235"/>
      <c r="DJ15" s="237">
        <f>DN14*$G$14</f>
        <v>0</v>
      </c>
      <c r="DK15" s="237"/>
      <c r="DL15" s="237"/>
      <c r="DM15" s="237"/>
      <c r="DN15" s="244"/>
      <c r="DO15" s="237">
        <f>DS14*$G$14</f>
        <v>0</v>
      </c>
      <c r="DP15" s="237"/>
      <c r="DQ15" s="237"/>
      <c r="DR15" s="237"/>
      <c r="DS15" s="235"/>
      <c r="DT15" s="237">
        <f>DX14*$G$14</f>
        <v>0</v>
      </c>
      <c r="DU15" s="237"/>
      <c r="DV15" s="237"/>
      <c r="DW15" s="237"/>
      <c r="DX15" s="243"/>
      <c r="DY15" s="235"/>
    </row>
    <row r="16" spans="1:129" customFormat="1" ht="18" customHeight="1">
      <c r="B16" t="str">
        <f t="shared" ref="B16" si="50">IF(D16="","","x")</f>
        <v>x</v>
      </c>
      <c r="C16" s="256">
        <f ca="1">IF(ISNUMBER(INDIRECT(ADDRESS(ROW()-2,3))),INDIRECT(ADDRESS(ROW()-2,3))+1,1)</f>
        <v>4</v>
      </c>
      <c r="D16" s="257" t="str">
        <f>'Planilha Deson + M Cálculo'!D33</f>
        <v>004-APARELHAMENTO E MAQUINARIA</v>
      </c>
      <c r="E16" s="258"/>
      <c r="F16" s="258"/>
      <c r="G16" s="272">
        <f>'Planilha Deson + M Cálculo'!I37</f>
        <v>71869.33</v>
      </c>
      <c r="H16" s="254">
        <f t="shared" ref="H16" si="51">G16/$G$104</f>
        <v>6.5030522908351264E-3</v>
      </c>
      <c r="I16" s="236"/>
      <c r="J16" s="236"/>
      <c r="K16" s="236"/>
      <c r="L16" s="236"/>
      <c r="M16" s="235"/>
      <c r="N16" s="236"/>
      <c r="O16" s="236"/>
      <c r="P16" s="236"/>
      <c r="Q16" s="236"/>
      <c r="R16" s="235"/>
      <c r="S16" s="236"/>
      <c r="T16" s="236"/>
      <c r="U16" s="236"/>
      <c r="V16" s="236"/>
      <c r="W16" s="235"/>
      <c r="X16" s="236"/>
      <c r="Y16" s="236"/>
      <c r="Z16" s="236"/>
      <c r="AA16" s="236"/>
      <c r="AB16" s="235"/>
      <c r="AC16" s="236"/>
      <c r="AD16" s="236"/>
      <c r="AE16" s="236"/>
      <c r="AF16" s="236"/>
      <c r="AG16" s="235"/>
      <c r="AH16" s="236"/>
      <c r="AI16" s="236"/>
      <c r="AJ16" s="236"/>
      <c r="AK16" s="236"/>
      <c r="AL16" s="235"/>
      <c r="AM16" s="236"/>
      <c r="AN16" s="236"/>
      <c r="AO16" s="236"/>
      <c r="AP16" s="236"/>
      <c r="AQ16" s="235">
        <v>0</v>
      </c>
      <c r="AR16" s="236"/>
      <c r="AS16" s="236"/>
      <c r="AT16" s="236"/>
      <c r="AU16" s="236"/>
      <c r="AV16" s="235">
        <v>0</v>
      </c>
      <c r="AW16" s="236"/>
      <c r="AX16" s="236"/>
      <c r="AY16" s="236"/>
      <c r="AZ16" s="236"/>
      <c r="BA16" s="235">
        <v>0</v>
      </c>
      <c r="BB16" s="236"/>
      <c r="BC16" s="236"/>
      <c r="BD16" s="236"/>
      <c r="BE16" s="236"/>
      <c r="BF16" s="235">
        <v>6.6400000000000001E-2</v>
      </c>
      <c r="BG16" s="251"/>
      <c r="BH16" s="251"/>
      <c r="BI16" s="251"/>
      <c r="BJ16" s="252"/>
      <c r="BK16" s="235">
        <v>6.6400000000000001E-2</v>
      </c>
      <c r="BL16" s="250"/>
      <c r="BM16" s="251"/>
      <c r="BN16" s="251"/>
      <c r="BO16" s="252"/>
      <c r="BP16" s="240">
        <v>6.6400000000000001E-2</v>
      </c>
      <c r="BQ16" s="250"/>
      <c r="BR16" s="251"/>
      <c r="BS16" s="251"/>
      <c r="BT16" s="252"/>
      <c r="BU16" s="235">
        <v>6.6400000000000001E-2</v>
      </c>
      <c r="BV16" s="250"/>
      <c r="BW16" s="251"/>
      <c r="BX16" s="251"/>
      <c r="BY16" s="252"/>
      <c r="BZ16" s="235">
        <v>6.6400000000000001E-2</v>
      </c>
      <c r="CA16" s="250"/>
      <c r="CB16" s="251"/>
      <c r="CC16" s="251"/>
      <c r="CD16" s="252"/>
      <c r="CE16" s="235">
        <v>6.6400000000000001E-2</v>
      </c>
      <c r="CF16" s="250"/>
      <c r="CG16" s="251"/>
      <c r="CH16" s="251"/>
      <c r="CI16" s="252"/>
      <c r="CJ16" s="235">
        <v>6.6400000000000001E-2</v>
      </c>
      <c r="CK16" s="250"/>
      <c r="CL16" s="251"/>
      <c r="CM16" s="251"/>
      <c r="CN16" s="252"/>
      <c r="CO16" s="240">
        <v>6.6400000000000001E-2</v>
      </c>
      <c r="CP16" s="250"/>
      <c r="CQ16" s="251"/>
      <c r="CR16" s="251"/>
      <c r="CS16" s="252"/>
      <c r="CT16" s="235">
        <v>6.6400000000000001E-2</v>
      </c>
      <c r="CU16" s="250"/>
      <c r="CV16" s="251"/>
      <c r="CW16" s="251"/>
      <c r="CX16" s="252"/>
      <c r="CY16" s="235">
        <v>6.6400000000000001E-2</v>
      </c>
      <c r="CZ16" s="250"/>
      <c r="DA16" s="251"/>
      <c r="DB16" s="251"/>
      <c r="DC16" s="252"/>
      <c r="DD16" s="235">
        <v>6.6400000000000001E-2</v>
      </c>
      <c r="DE16" s="250"/>
      <c r="DF16" s="251"/>
      <c r="DG16" s="251"/>
      <c r="DH16" s="252"/>
      <c r="DI16" s="235">
        <v>6.6400000000000001E-2</v>
      </c>
      <c r="DJ16" s="250"/>
      <c r="DK16" s="251"/>
      <c r="DL16" s="251"/>
      <c r="DM16" s="252"/>
      <c r="DN16" s="240">
        <v>6.6400000000000001E-2</v>
      </c>
      <c r="DO16" s="250"/>
      <c r="DP16" s="251"/>
      <c r="DQ16" s="251"/>
      <c r="DR16" s="252"/>
      <c r="DS16" s="235">
        <v>6.6400000000000001E-2</v>
      </c>
      <c r="DT16" s="250"/>
      <c r="DU16" s="251"/>
      <c r="DV16" s="251"/>
      <c r="DW16" s="252"/>
      <c r="DX16" s="242">
        <v>7.0400000000000004E-2</v>
      </c>
      <c r="DY16" s="235">
        <f t="shared" ref="DY16" si="52">M16+R16+W16+AB16+AG16+AL16+AQ16+AV16+BA16+BF16+BK16+BP16+BU16+BZ16+CE16+CJ16+CO16+CT16+CY16+DD16+DI16+DN16+DS16+DX16</f>
        <v>1</v>
      </c>
    </row>
    <row r="17" spans="2:129" customFormat="1" ht="18" customHeight="1">
      <c r="B17" t="str">
        <f t="shared" ref="B17" si="53">IF(D16="","","x")</f>
        <v>x</v>
      </c>
      <c r="C17" s="256"/>
      <c r="D17" s="258"/>
      <c r="E17" s="258"/>
      <c r="F17" s="258"/>
      <c r="G17" s="272"/>
      <c r="H17" s="254"/>
      <c r="I17" s="237">
        <f>M16*G16</f>
        <v>0</v>
      </c>
      <c r="J17" s="237"/>
      <c r="K17" s="237"/>
      <c r="L17" s="237"/>
      <c r="M17" s="235"/>
      <c r="N17" s="237">
        <f>R16*G16</f>
        <v>0</v>
      </c>
      <c r="O17" s="237"/>
      <c r="P17" s="237"/>
      <c r="Q17" s="237"/>
      <c r="R17" s="235"/>
      <c r="S17" s="237">
        <f>W16*G16</f>
        <v>0</v>
      </c>
      <c r="T17" s="237"/>
      <c r="U17" s="237"/>
      <c r="V17" s="237"/>
      <c r="W17" s="235"/>
      <c r="X17" s="237">
        <f>AB16*G16</f>
        <v>0</v>
      </c>
      <c r="Y17" s="237"/>
      <c r="Z17" s="237"/>
      <c r="AA17" s="237"/>
      <c r="AB17" s="235"/>
      <c r="AC17" s="237">
        <f>AG16*G16</f>
        <v>0</v>
      </c>
      <c r="AD17" s="237"/>
      <c r="AE17" s="237"/>
      <c r="AF17" s="237"/>
      <c r="AG17" s="235"/>
      <c r="AH17" s="237">
        <f>AL16*G16</f>
        <v>0</v>
      </c>
      <c r="AI17" s="237"/>
      <c r="AJ17" s="237"/>
      <c r="AK17" s="237"/>
      <c r="AL17" s="235"/>
      <c r="AM17" s="237">
        <f>AQ16*G16</f>
        <v>0</v>
      </c>
      <c r="AN17" s="237"/>
      <c r="AO17" s="237"/>
      <c r="AP17" s="237"/>
      <c r="AQ17" s="235"/>
      <c r="AR17" s="237">
        <f>AV16*G16</f>
        <v>0</v>
      </c>
      <c r="AS17" s="237"/>
      <c r="AT17" s="237"/>
      <c r="AU17" s="237"/>
      <c r="AV17" s="235"/>
      <c r="AW17" s="237">
        <f>BA16*G16</f>
        <v>0</v>
      </c>
      <c r="AX17" s="237"/>
      <c r="AY17" s="237"/>
      <c r="AZ17" s="237"/>
      <c r="BA17" s="235"/>
      <c r="BB17" s="237">
        <f>BF16*$G$16</f>
        <v>4772.1235120000001</v>
      </c>
      <c r="BC17" s="237"/>
      <c r="BD17" s="237"/>
      <c r="BE17" s="237"/>
      <c r="BF17" s="235"/>
      <c r="BG17" s="237">
        <f>BK16*$G$16</f>
        <v>4772.1235120000001</v>
      </c>
      <c r="BH17" s="237"/>
      <c r="BI17" s="237"/>
      <c r="BJ17" s="237"/>
      <c r="BK17" s="235"/>
      <c r="BL17" s="237">
        <f>BP16*$G$16</f>
        <v>4772.1235120000001</v>
      </c>
      <c r="BM17" s="237"/>
      <c r="BN17" s="237"/>
      <c r="BO17" s="237"/>
      <c r="BP17" s="244"/>
      <c r="BQ17" s="237">
        <f>BU16*$G$16</f>
        <v>4772.1235120000001</v>
      </c>
      <c r="BR17" s="237"/>
      <c r="BS17" s="237"/>
      <c r="BT17" s="237"/>
      <c r="BU17" s="235"/>
      <c r="BV17" s="237">
        <f>BZ16*$G$16</f>
        <v>4772.1235120000001</v>
      </c>
      <c r="BW17" s="237"/>
      <c r="BX17" s="237"/>
      <c r="BY17" s="237"/>
      <c r="BZ17" s="235"/>
      <c r="CA17" s="237">
        <f>CE16*$G$16</f>
        <v>4772.1235120000001</v>
      </c>
      <c r="CB17" s="237"/>
      <c r="CC17" s="237"/>
      <c r="CD17" s="237"/>
      <c r="CE17" s="235"/>
      <c r="CF17" s="237">
        <f>CJ16*$G$16</f>
        <v>4772.1235120000001</v>
      </c>
      <c r="CG17" s="237"/>
      <c r="CH17" s="237"/>
      <c r="CI17" s="237"/>
      <c r="CJ17" s="235"/>
      <c r="CK17" s="237">
        <f>CO16*$G$16</f>
        <v>4772.1235120000001</v>
      </c>
      <c r="CL17" s="237"/>
      <c r="CM17" s="237"/>
      <c r="CN17" s="237"/>
      <c r="CO17" s="244"/>
      <c r="CP17" s="237">
        <f>CT16*$G$16</f>
        <v>4772.1235120000001</v>
      </c>
      <c r="CQ17" s="237"/>
      <c r="CR17" s="237"/>
      <c r="CS17" s="237"/>
      <c r="CT17" s="235"/>
      <c r="CU17" s="237">
        <f>CY16*$G$16</f>
        <v>4772.1235120000001</v>
      </c>
      <c r="CV17" s="237"/>
      <c r="CW17" s="237"/>
      <c r="CX17" s="237"/>
      <c r="CY17" s="235"/>
      <c r="CZ17" s="237">
        <f>DD16*$G$16</f>
        <v>4772.1235120000001</v>
      </c>
      <c r="DA17" s="237"/>
      <c r="DB17" s="237"/>
      <c r="DC17" s="237"/>
      <c r="DD17" s="235"/>
      <c r="DE17" s="237">
        <f>DI16*$G$16</f>
        <v>4772.1235120000001</v>
      </c>
      <c r="DF17" s="237"/>
      <c r="DG17" s="237"/>
      <c r="DH17" s="237"/>
      <c r="DI17" s="235"/>
      <c r="DJ17" s="237">
        <f>DN16*$G$16</f>
        <v>4772.1235120000001</v>
      </c>
      <c r="DK17" s="237"/>
      <c r="DL17" s="237"/>
      <c r="DM17" s="237"/>
      <c r="DN17" s="244"/>
      <c r="DO17" s="237">
        <f>DS16*$G$16</f>
        <v>4772.1235120000001</v>
      </c>
      <c r="DP17" s="237"/>
      <c r="DQ17" s="237"/>
      <c r="DR17" s="237"/>
      <c r="DS17" s="235"/>
      <c r="DT17" s="237">
        <f>DX16*$G$16</f>
        <v>5059.6008320000001</v>
      </c>
      <c r="DU17" s="237"/>
      <c r="DV17" s="237"/>
      <c r="DW17" s="237"/>
      <c r="DX17" s="243"/>
      <c r="DY17" s="235"/>
    </row>
    <row r="18" spans="2:129" customFormat="1" ht="18" customHeight="1">
      <c r="C18" s="256">
        <f ca="1">IF(ISNUMBER(INDIRECT(ADDRESS(ROW()-2,3))),INDIRECT(ADDRESS(ROW()-2,3))+1,1)</f>
        <v>5</v>
      </c>
      <c r="D18" s="257" t="str">
        <f>'Planilha Deson + M Cálculo'!D38</f>
        <v>005-ENSAIOS</v>
      </c>
      <c r="E18" s="258"/>
      <c r="F18" s="258"/>
      <c r="G18" s="255">
        <f>'Planilha Deson + M Cálculo'!I40</f>
        <v>19999.68</v>
      </c>
      <c r="H18" s="254">
        <f t="shared" ref="H18" si="54">G18/$G$104</f>
        <v>1.809658791030464E-3</v>
      </c>
      <c r="I18" s="236"/>
      <c r="J18" s="236"/>
      <c r="K18" s="236"/>
      <c r="L18" s="236"/>
      <c r="M18" s="235"/>
      <c r="N18" s="236"/>
      <c r="O18" s="236"/>
      <c r="P18" s="236"/>
      <c r="Q18" s="236"/>
      <c r="R18" s="235"/>
      <c r="S18" s="236"/>
      <c r="T18" s="236"/>
      <c r="U18" s="236"/>
      <c r="V18" s="236"/>
      <c r="W18" s="235"/>
      <c r="X18" s="236"/>
      <c r="Y18" s="236"/>
      <c r="Z18" s="236"/>
      <c r="AA18" s="236"/>
      <c r="AB18" s="235">
        <v>0.05</v>
      </c>
      <c r="AC18" s="236"/>
      <c r="AD18" s="236"/>
      <c r="AE18" s="236"/>
      <c r="AF18" s="236"/>
      <c r="AG18" s="235">
        <v>0.05</v>
      </c>
      <c r="AH18" s="236"/>
      <c r="AI18" s="236"/>
      <c r="AJ18" s="236"/>
      <c r="AK18" s="236"/>
      <c r="AL18" s="235">
        <v>0.1</v>
      </c>
      <c r="AM18" s="236"/>
      <c r="AN18" s="236"/>
      <c r="AO18" s="236"/>
      <c r="AP18" s="236"/>
      <c r="AQ18" s="235">
        <v>0.15</v>
      </c>
      <c r="AR18" s="236"/>
      <c r="AS18" s="236"/>
      <c r="AT18" s="236"/>
      <c r="AU18" s="236"/>
      <c r="AV18" s="235">
        <v>0.15</v>
      </c>
      <c r="AW18" s="236"/>
      <c r="AX18" s="236"/>
      <c r="AY18" s="236"/>
      <c r="AZ18" s="236"/>
      <c r="BA18" s="235">
        <v>0.15</v>
      </c>
      <c r="BB18" s="236"/>
      <c r="BC18" s="236"/>
      <c r="BD18" s="236"/>
      <c r="BE18" s="236"/>
      <c r="BF18" s="235">
        <v>0.1</v>
      </c>
      <c r="BG18" s="247"/>
      <c r="BH18" s="248"/>
      <c r="BI18" s="248"/>
      <c r="BJ18" s="249"/>
      <c r="BK18" s="235">
        <v>0.1</v>
      </c>
      <c r="BL18" s="247"/>
      <c r="BM18" s="248"/>
      <c r="BN18" s="248"/>
      <c r="BO18" s="249"/>
      <c r="BP18" s="240">
        <v>0.1</v>
      </c>
      <c r="BQ18" s="247"/>
      <c r="BR18" s="248"/>
      <c r="BS18" s="248"/>
      <c r="BT18" s="249"/>
      <c r="BU18" s="235">
        <v>0.05</v>
      </c>
      <c r="BV18" s="247"/>
      <c r="BW18" s="248"/>
      <c r="BX18" s="248"/>
      <c r="BY18" s="249"/>
      <c r="BZ18" s="235"/>
      <c r="CA18" s="247"/>
      <c r="CB18" s="248"/>
      <c r="CC18" s="248"/>
      <c r="CD18" s="249"/>
      <c r="CE18" s="235"/>
      <c r="CF18" s="247"/>
      <c r="CG18" s="248"/>
      <c r="CH18" s="248"/>
      <c r="CI18" s="249"/>
      <c r="CJ18" s="235"/>
      <c r="CK18" s="247"/>
      <c r="CL18" s="248"/>
      <c r="CM18" s="248"/>
      <c r="CN18" s="249"/>
      <c r="CO18" s="240"/>
      <c r="CP18" s="247"/>
      <c r="CQ18" s="248"/>
      <c r="CR18" s="248"/>
      <c r="CS18" s="249"/>
      <c r="CT18" s="235"/>
      <c r="CU18" s="247"/>
      <c r="CV18" s="248"/>
      <c r="CW18" s="248"/>
      <c r="CX18" s="249"/>
      <c r="CY18" s="240"/>
      <c r="CZ18" s="247"/>
      <c r="DA18" s="248"/>
      <c r="DB18" s="248"/>
      <c r="DC18" s="249"/>
      <c r="DD18" s="240"/>
      <c r="DE18" s="247"/>
      <c r="DF18" s="248"/>
      <c r="DG18" s="248"/>
      <c r="DH18" s="249"/>
      <c r="DI18" s="240"/>
      <c r="DJ18" s="247"/>
      <c r="DK18" s="248"/>
      <c r="DL18" s="248"/>
      <c r="DM18" s="249"/>
      <c r="DN18" s="240"/>
      <c r="DO18" s="247"/>
      <c r="DP18" s="248"/>
      <c r="DQ18" s="248"/>
      <c r="DR18" s="249"/>
      <c r="DS18" s="240"/>
      <c r="DT18" s="247"/>
      <c r="DU18" s="248"/>
      <c r="DV18" s="248"/>
      <c r="DW18" s="249"/>
      <c r="DX18" s="242"/>
      <c r="DY18" s="235">
        <f t="shared" ref="DY18" si="55">M18+R18+W18+AB18+AG18+AL18+AQ18+AV18+BA18+BF18+BK18+BP18+BU18+BZ18+CE18+CJ18+CO18+CT18+CY18+DD18+DI18+DN18+DS18+DX18</f>
        <v>1</v>
      </c>
    </row>
    <row r="19" spans="2:129" customFormat="1" ht="18" customHeight="1">
      <c r="C19" s="256"/>
      <c r="D19" s="258"/>
      <c r="E19" s="258"/>
      <c r="F19" s="258"/>
      <c r="G19" s="255"/>
      <c r="H19" s="254"/>
      <c r="I19" s="237">
        <f>M18*G18</f>
        <v>0</v>
      </c>
      <c r="J19" s="237"/>
      <c r="K19" s="237"/>
      <c r="L19" s="237"/>
      <c r="M19" s="235"/>
      <c r="N19" s="237">
        <f>R18*G18</f>
        <v>0</v>
      </c>
      <c r="O19" s="237"/>
      <c r="P19" s="237"/>
      <c r="Q19" s="237"/>
      <c r="R19" s="235"/>
      <c r="S19" s="237">
        <f>W18*G18</f>
        <v>0</v>
      </c>
      <c r="T19" s="237"/>
      <c r="U19" s="237"/>
      <c r="V19" s="237"/>
      <c r="W19" s="235"/>
      <c r="X19" s="237">
        <f>AB18*G18</f>
        <v>999.98400000000004</v>
      </c>
      <c r="Y19" s="237"/>
      <c r="Z19" s="237"/>
      <c r="AA19" s="237"/>
      <c r="AB19" s="235"/>
      <c r="AC19" s="237">
        <f>AG18*G18</f>
        <v>999.98400000000004</v>
      </c>
      <c r="AD19" s="237"/>
      <c r="AE19" s="237"/>
      <c r="AF19" s="237"/>
      <c r="AG19" s="235"/>
      <c r="AH19" s="237">
        <f>AL18*G18</f>
        <v>1999.9680000000001</v>
      </c>
      <c r="AI19" s="237"/>
      <c r="AJ19" s="237"/>
      <c r="AK19" s="237"/>
      <c r="AL19" s="235"/>
      <c r="AM19" s="237">
        <f>AQ18*G18</f>
        <v>2999.9519999999998</v>
      </c>
      <c r="AN19" s="237"/>
      <c r="AO19" s="237"/>
      <c r="AP19" s="237"/>
      <c r="AQ19" s="235"/>
      <c r="AR19" s="237">
        <f>AV18*G18</f>
        <v>2999.9519999999998</v>
      </c>
      <c r="AS19" s="237"/>
      <c r="AT19" s="237"/>
      <c r="AU19" s="237"/>
      <c r="AV19" s="235"/>
      <c r="AW19" s="237">
        <f>BA18*G18</f>
        <v>2999.9519999999998</v>
      </c>
      <c r="AX19" s="237"/>
      <c r="AY19" s="237"/>
      <c r="AZ19" s="237"/>
      <c r="BA19" s="235"/>
      <c r="BB19" s="237">
        <f>BF18*$G$18</f>
        <v>1999.9680000000001</v>
      </c>
      <c r="BC19" s="237"/>
      <c r="BD19" s="237"/>
      <c r="BE19" s="237"/>
      <c r="BF19" s="235"/>
      <c r="BG19" s="237">
        <f>BK18*$G$18</f>
        <v>1999.9680000000001</v>
      </c>
      <c r="BH19" s="237"/>
      <c r="BI19" s="237"/>
      <c r="BJ19" s="237"/>
      <c r="BK19" s="235"/>
      <c r="BL19" s="237">
        <f>BP18*$G$18</f>
        <v>1999.9680000000001</v>
      </c>
      <c r="BM19" s="237"/>
      <c r="BN19" s="237"/>
      <c r="BO19" s="237"/>
      <c r="BP19" s="241"/>
      <c r="BQ19" s="237">
        <f>BU18*$G$18</f>
        <v>999.98400000000004</v>
      </c>
      <c r="BR19" s="237"/>
      <c r="BS19" s="237"/>
      <c r="BT19" s="237"/>
      <c r="BU19" s="235"/>
      <c r="BV19" s="237">
        <f>BZ18*$G$18</f>
        <v>0</v>
      </c>
      <c r="BW19" s="237"/>
      <c r="BX19" s="237"/>
      <c r="BY19" s="237"/>
      <c r="BZ19" s="235"/>
      <c r="CA19" s="237">
        <f>CE18*$G$18</f>
        <v>0</v>
      </c>
      <c r="CB19" s="237"/>
      <c r="CC19" s="237"/>
      <c r="CD19" s="237"/>
      <c r="CE19" s="235"/>
      <c r="CF19" s="237">
        <f>CJ18*$G$18</f>
        <v>0</v>
      </c>
      <c r="CG19" s="237"/>
      <c r="CH19" s="237"/>
      <c r="CI19" s="237"/>
      <c r="CJ19" s="235"/>
      <c r="CK19" s="237">
        <f>CO18*$G$18</f>
        <v>0</v>
      </c>
      <c r="CL19" s="237"/>
      <c r="CM19" s="237"/>
      <c r="CN19" s="237"/>
      <c r="CO19" s="244"/>
      <c r="CP19" s="237">
        <f>CT18*$G$18</f>
        <v>0</v>
      </c>
      <c r="CQ19" s="237"/>
      <c r="CR19" s="237"/>
      <c r="CS19" s="237"/>
      <c r="CT19" s="235"/>
      <c r="CU19" s="237">
        <f>CY18*$G$18</f>
        <v>0</v>
      </c>
      <c r="CV19" s="237"/>
      <c r="CW19" s="237"/>
      <c r="CX19" s="237"/>
      <c r="CY19" s="244"/>
      <c r="CZ19" s="237">
        <f>DD18*$G$18</f>
        <v>0</v>
      </c>
      <c r="DA19" s="237"/>
      <c r="DB19" s="237"/>
      <c r="DC19" s="237"/>
      <c r="DD19" s="244"/>
      <c r="DE19" s="237">
        <f>DI18*$G$18</f>
        <v>0</v>
      </c>
      <c r="DF19" s="237"/>
      <c r="DG19" s="237"/>
      <c r="DH19" s="237"/>
      <c r="DI19" s="244"/>
      <c r="DJ19" s="237">
        <f>DN18*$G$18</f>
        <v>0</v>
      </c>
      <c r="DK19" s="237"/>
      <c r="DL19" s="237"/>
      <c r="DM19" s="237"/>
      <c r="DN19" s="241"/>
      <c r="DO19" s="237">
        <f>DS18*$G$18</f>
        <v>0</v>
      </c>
      <c r="DP19" s="237"/>
      <c r="DQ19" s="237"/>
      <c r="DR19" s="237"/>
      <c r="DS19" s="244"/>
      <c r="DT19" s="237">
        <f>DX18*$G$18</f>
        <v>0</v>
      </c>
      <c r="DU19" s="237"/>
      <c r="DV19" s="237"/>
      <c r="DW19" s="237"/>
      <c r="DX19" s="243"/>
      <c r="DY19" s="235"/>
    </row>
    <row r="20" spans="2:129" customFormat="1" ht="18" customHeight="1">
      <c r="C20" s="256">
        <f ca="1">IF(ISNUMBER(INDIRECT(ADDRESS(ROW()-2,3))),INDIRECT(ADDRESS(ROW()-2,3))+1,1)</f>
        <v>6</v>
      </c>
      <c r="D20" s="257" t="str">
        <f>'Planilha Deson + M Cálculo'!D41</f>
        <v>006-MOVIMENTO DE TERRA</v>
      </c>
      <c r="E20" s="258"/>
      <c r="F20" s="258"/>
      <c r="G20" s="255">
        <f>'Planilha Deson + M Cálculo'!I45</f>
        <v>138868.53</v>
      </c>
      <c r="H20" s="254">
        <f t="shared" ref="H20" si="56">G20/$G$104</f>
        <v>1.2565433852540527E-2</v>
      </c>
      <c r="I20" s="236"/>
      <c r="J20" s="236"/>
      <c r="K20" s="236"/>
      <c r="L20" s="236"/>
      <c r="M20" s="235"/>
      <c r="N20" s="236"/>
      <c r="O20" s="236"/>
      <c r="P20" s="236"/>
      <c r="Q20" s="236"/>
      <c r="R20" s="235"/>
      <c r="S20" s="236"/>
      <c r="T20" s="236"/>
      <c r="U20" s="236"/>
      <c r="V20" s="236"/>
      <c r="W20" s="235"/>
      <c r="X20" s="236"/>
      <c r="Y20" s="236"/>
      <c r="Z20" s="236"/>
      <c r="AA20" s="236"/>
      <c r="AB20" s="235"/>
      <c r="AC20" s="236"/>
      <c r="AD20" s="236"/>
      <c r="AE20" s="236"/>
      <c r="AF20" s="236"/>
      <c r="AG20" s="235"/>
      <c r="AH20" s="236"/>
      <c r="AI20" s="236"/>
      <c r="AJ20" s="236"/>
      <c r="AK20" s="236"/>
      <c r="AL20" s="235"/>
      <c r="AM20" s="236"/>
      <c r="AN20" s="236"/>
      <c r="AO20" s="236"/>
      <c r="AP20" s="236"/>
      <c r="AQ20" s="235"/>
      <c r="AR20" s="236"/>
      <c r="AS20" s="236"/>
      <c r="AT20" s="236"/>
      <c r="AU20" s="236"/>
      <c r="AV20" s="235"/>
      <c r="AW20" s="236"/>
      <c r="AX20" s="236"/>
      <c r="AY20" s="236"/>
      <c r="AZ20" s="236"/>
      <c r="BA20" s="235"/>
      <c r="BB20" s="236"/>
      <c r="BC20" s="236"/>
      <c r="BD20" s="236"/>
      <c r="BE20" s="236"/>
      <c r="BF20" s="235"/>
      <c r="BG20" s="236"/>
      <c r="BH20" s="236"/>
      <c r="BI20" s="236"/>
      <c r="BJ20" s="236"/>
      <c r="BK20" s="235">
        <v>0.25</v>
      </c>
      <c r="BL20" s="236"/>
      <c r="BM20" s="236"/>
      <c r="BN20" s="236"/>
      <c r="BO20" s="236"/>
      <c r="BP20" s="240">
        <v>0.25</v>
      </c>
      <c r="BQ20" s="236"/>
      <c r="BR20" s="236"/>
      <c r="BS20" s="236"/>
      <c r="BT20" s="236"/>
      <c r="BU20" s="235">
        <v>0.25</v>
      </c>
      <c r="BV20" s="250"/>
      <c r="BW20" s="251"/>
      <c r="BX20" s="251"/>
      <c r="BY20" s="252"/>
      <c r="BZ20" s="235">
        <v>0.25</v>
      </c>
      <c r="CA20" s="247"/>
      <c r="CB20" s="248"/>
      <c r="CC20" s="248"/>
      <c r="CD20" s="249"/>
      <c r="CE20" s="235"/>
      <c r="CF20" s="247"/>
      <c r="CG20" s="248"/>
      <c r="CH20" s="248"/>
      <c r="CI20" s="249"/>
      <c r="CJ20" s="235"/>
      <c r="CK20" s="247"/>
      <c r="CL20" s="248"/>
      <c r="CM20" s="248"/>
      <c r="CN20" s="249"/>
      <c r="CO20" s="240"/>
      <c r="CP20" s="247"/>
      <c r="CQ20" s="248"/>
      <c r="CR20" s="248"/>
      <c r="CS20" s="249"/>
      <c r="CT20" s="235"/>
      <c r="CU20" s="247"/>
      <c r="CV20" s="248"/>
      <c r="CW20" s="248"/>
      <c r="CX20" s="249"/>
      <c r="CY20" s="240"/>
      <c r="CZ20" s="247"/>
      <c r="DA20" s="248"/>
      <c r="DB20" s="248"/>
      <c r="DC20" s="249"/>
      <c r="DD20" s="240"/>
      <c r="DE20" s="247"/>
      <c r="DF20" s="248"/>
      <c r="DG20" s="248"/>
      <c r="DH20" s="249"/>
      <c r="DI20" s="240"/>
      <c r="DJ20" s="247"/>
      <c r="DK20" s="248"/>
      <c r="DL20" s="248"/>
      <c r="DM20" s="249"/>
      <c r="DN20" s="240"/>
      <c r="DO20" s="247"/>
      <c r="DP20" s="248"/>
      <c r="DQ20" s="248"/>
      <c r="DR20" s="249"/>
      <c r="DS20" s="240"/>
      <c r="DT20" s="247"/>
      <c r="DU20" s="248"/>
      <c r="DV20" s="248"/>
      <c r="DW20" s="249"/>
      <c r="DX20" s="242"/>
      <c r="DY20" s="235">
        <f t="shared" ref="DY20" si="57">M20+R20+W20+AB20+AG20+AL20+AQ20+AV20+BA20+BF20+BK20+BP20+BU20+BZ20+CE20+CJ20+CO20+CT20+CY20+DD20+DI20+DN20+DS20+DX20</f>
        <v>1</v>
      </c>
    </row>
    <row r="21" spans="2:129" customFormat="1" ht="18" customHeight="1">
      <c r="C21" s="256"/>
      <c r="D21" s="258"/>
      <c r="E21" s="258"/>
      <c r="F21" s="258"/>
      <c r="G21" s="255"/>
      <c r="H21" s="254"/>
      <c r="I21" s="237">
        <f>M20*G20</f>
        <v>0</v>
      </c>
      <c r="J21" s="237"/>
      <c r="K21" s="237"/>
      <c r="L21" s="237"/>
      <c r="M21" s="235"/>
      <c r="N21" s="237">
        <f>R20*G20</f>
        <v>0</v>
      </c>
      <c r="O21" s="237"/>
      <c r="P21" s="237"/>
      <c r="Q21" s="237"/>
      <c r="R21" s="235"/>
      <c r="S21" s="237">
        <f>W20*G20</f>
        <v>0</v>
      </c>
      <c r="T21" s="237"/>
      <c r="U21" s="237"/>
      <c r="V21" s="237"/>
      <c r="W21" s="235"/>
      <c r="X21" s="237">
        <f>AB20*G20</f>
        <v>0</v>
      </c>
      <c r="Y21" s="237"/>
      <c r="Z21" s="237"/>
      <c r="AA21" s="237"/>
      <c r="AB21" s="235"/>
      <c r="AC21" s="237">
        <f>AG20*G20</f>
        <v>0</v>
      </c>
      <c r="AD21" s="237"/>
      <c r="AE21" s="237"/>
      <c r="AF21" s="237"/>
      <c r="AG21" s="235"/>
      <c r="AH21" s="237">
        <f>AL20*G20</f>
        <v>0</v>
      </c>
      <c r="AI21" s="237"/>
      <c r="AJ21" s="237"/>
      <c r="AK21" s="237"/>
      <c r="AL21" s="235"/>
      <c r="AM21" s="237">
        <f>AQ20*G20</f>
        <v>0</v>
      </c>
      <c r="AN21" s="237"/>
      <c r="AO21" s="237"/>
      <c r="AP21" s="237"/>
      <c r="AQ21" s="235"/>
      <c r="AR21" s="237">
        <f>AV20*G20</f>
        <v>0</v>
      </c>
      <c r="AS21" s="237"/>
      <c r="AT21" s="237"/>
      <c r="AU21" s="237"/>
      <c r="AV21" s="235"/>
      <c r="AW21" s="237">
        <f>BA20*G20</f>
        <v>0</v>
      </c>
      <c r="AX21" s="237"/>
      <c r="AY21" s="237"/>
      <c r="AZ21" s="237"/>
      <c r="BA21" s="235"/>
      <c r="BB21" s="237">
        <f>BF20*$G$20</f>
        <v>0</v>
      </c>
      <c r="BC21" s="237"/>
      <c r="BD21" s="237"/>
      <c r="BE21" s="237"/>
      <c r="BF21" s="235"/>
      <c r="BG21" s="237">
        <f>BK20*$G$20</f>
        <v>34717.1325</v>
      </c>
      <c r="BH21" s="237"/>
      <c r="BI21" s="237"/>
      <c r="BJ21" s="237"/>
      <c r="BK21" s="235"/>
      <c r="BL21" s="237">
        <f>BP20*$G$20</f>
        <v>34717.1325</v>
      </c>
      <c r="BM21" s="237"/>
      <c r="BN21" s="237"/>
      <c r="BO21" s="237"/>
      <c r="BP21" s="241"/>
      <c r="BQ21" s="237">
        <f>BU20*$G$20</f>
        <v>34717.1325</v>
      </c>
      <c r="BR21" s="237"/>
      <c r="BS21" s="237"/>
      <c r="BT21" s="237"/>
      <c r="BU21" s="235"/>
      <c r="BV21" s="237">
        <f>BZ20*$G$20</f>
        <v>34717.1325</v>
      </c>
      <c r="BW21" s="237"/>
      <c r="BX21" s="237"/>
      <c r="BY21" s="237"/>
      <c r="BZ21" s="235"/>
      <c r="CA21" s="237">
        <f>CE20*$G$20</f>
        <v>0</v>
      </c>
      <c r="CB21" s="237"/>
      <c r="CC21" s="237"/>
      <c r="CD21" s="237"/>
      <c r="CE21" s="235"/>
      <c r="CF21" s="237">
        <f>CJ20*$G$20</f>
        <v>0</v>
      </c>
      <c r="CG21" s="237"/>
      <c r="CH21" s="237"/>
      <c r="CI21" s="237"/>
      <c r="CJ21" s="235"/>
      <c r="CK21" s="237">
        <f>CO20*$G$20</f>
        <v>0</v>
      </c>
      <c r="CL21" s="237"/>
      <c r="CM21" s="237"/>
      <c r="CN21" s="237"/>
      <c r="CO21" s="244"/>
      <c r="CP21" s="237">
        <f>CT20*$G$20</f>
        <v>0</v>
      </c>
      <c r="CQ21" s="237"/>
      <c r="CR21" s="237"/>
      <c r="CS21" s="237"/>
      <c r="CT21" s="235"/>
      <c r="CU21" s="237">
        <f>CY20*$G$20</f>
        <v>0</v>
      </c>
      <c r="CV21" s="237"/>
      <c r="CW21" s="237"/>
      <c r="CX21" s="237"/>
      <c r="CY21" s="244"/>
      <c r="CZ21" s="237">
        <f>DD20*$G$20</f>
        <v>0</v>
      </c>
      <c r="DA21" s="237"/>
      <c r="DB21" s="237"/>
      <c r="DC21" s="237"/>
      <c r="DD21" s="244"/>
      <c r="DE21" s="237">
        <f>DI20*$G$20</f>
        <v>0</v>
      </c>
      <c r="DF21" s="237"/>
      <c r="DG21" s="237"/>
      <c r="DH21" s="237"/>
      <c r="DI21" s="244"/>
      <c r="DJ21" s="237">
        <f>DN20*$G$20</f>
        <v>0</v>
      </c>
      <c r="DK21" s="237"/>
      <c r="DL21" s="237"/>
      <c r="DM21" s="237"/>
      <c r="DN21" s="241"/>
      <c r="DO21" s="237">
        <f>DS20*$G$20</f>
        <v>0</v>
      </c>
      <c r="DP21" s="237"/>
      <c r="DQ21" s="237"/>
      <c r="DR21" s="237"/>
      <c r="DS21" s="244"/>
      <c r="DT21" s="237">
        <f>DX20*$G$20</f>
        <v>0</v>
      </c>
      <c r="DU21" s="237"/>
      <c r="DV21" s="237"/>
      <c r="DW21" s="237"/>
      <c r="DX21" s="243"/>
      <c r="DY21" s="235"/>
    </row>
    <row r="22" spans="2:129" customFormat="1" ht="18" customHeight="1">
      <c r="C22" s="256">
        <f ca="1">IF(ISNUMBER(INDIRECT(ADDRESS(ROW()-2,3))),INDIRECT(ADDRESS(ROW()-2,3))+1,1)</f>
        <v>7</v>
      </c>
      <c r="D22" s="257" t="str">
        <f>'Planilha Deson + M Cálculo'!D46</f>
        <v>007-FUNDAÇÕES</v>
      </c>
      <c r="E22" s="258"/>
      <c r="F22" s="258"/>
      <c r="G22" s="255">
        <f>'Planilha Deson + M Cálculo'!I63</f>
        <v>965491.6399999999</v>
      </c>
      <c r="H22" s="254">
        <f t="shared" ref="H22" si="58">G22/$G$104</f>
        <v>8.736191949033284E-2</v>
      </c>
      <c r="I22" s="236"/>
      <c r="J22" s="236"/>
      <c r="K22" s="236"/>
      <c r="L22" s="236"/>
      <c r="M22" s="235"/>
      <c r="N22" s="236"/>
      <c r="O22" s="236"/>
      <c r="P22" s="236"/>
      <c r="Q22" s="236"/>
      <c r="R22" s="235"/>
      <c r="S22" s="236"/>
      <c r="T22" s="236"/>
      <c r="U22" s="236"/>
      <c r="V22" s="236"/>
      <c r="W22" s="235">
        <v>0.15</v>
      </c>
      <c r="X22" s="236"/>
      <c r="Y22" s="236"/>
      <c r="Z22" s="236"/>
      <c r="AA22" s="236"/>
      <c r="AB22" s="235">
        <v>0.2</v>
      </c>
      <c r="AC22" s="236"/>
      <c r="AD22" s="236"/>
      <c r="AE22" s="236"/>
      <c r="AF22" s="236"/>
      <c r="AG22" s="235">
        <v>0.2</v>
      </c>
      <c r="AH22" s="236"/>
      <c r="AI22" s="236"/>
      <c r="AJ22" s="236"/>
      <c r="AK22" s="236"/>
      <c r="AL22" s="235">
        <v>0.25</v>
      </c>
      <c r="AM22" s="236"/>
      <c r="AN22" s="236"/>
      <c r="AO22" s="236"/>
      <c r="AP22" s="236"/>
      <c r="AQ22" s="235">
        <v>0.2</v>
      </c>
      <c r="AR22" s="236"/>
      <c r="AS22" s="236"/>
      <c r="AT22" s="236"/>
      <c r="AU22" s="236"/>
      <c r="AV22" s="235">
        <v>0</v>
      </c>
      <c r="AW22" s="236"/>
      <c r="AX22" s="236"/>
      <c r="AY22" s="236"/>
      <c r="AZ22" s="236"/>
      <c r="BA22" s="235">
        <v>0</v>
      </c>
      <c r="BB22" s="236"/>
      <c r="BC22" s="236"/>
      <c r="BD22" s="236"/>
      <c r="BE22" s="236"/>
      <c r="BF22" s="235">
        <v>0</v>
      </c>
      <c r="BG22" s="247"/>
      <c r="BH22" s="248"/>
      <c r="BI22" s="248"/>
      <c r="BJ22" s="249"/>
      <c r="BK22" s="235"/>
      <c r="BL22" s="247"/>
      <c r="BM22" s="248"/>
      <c r="BN22" s="248"/>
      <c r="BO22" s="249"/>
      <c r="BP22" s="240"/>
      <c r="BQ22" s="247"/>
      <c r="BR22" s="248"/>
      <c r="BS22" s="248"/>
      <c r="BT22" s="249"/>
      <c r="BU22" s="235"/>
      <c r="BV22" s="247"/>
      <c r="BW22" s="248"/>
      <c r="BX22" s="248"/>
      <c r="BY22" s="249"/>
      <c r="BZ22" s="235"/>
      <c r="CA22" s="247"/>
      <c r="CB22" s="248"/>
      <c r="CC22" s="248"/>
      <c r="CD22" s="249"/>
      <c r="CE22" s="235"/>
      <c r="CF22" s="247"/>
      <c r="CG22" s="248"/>
      <c r="CH22" s="248"/>
      <c r="CI22" s="249"/>
      <c r="CJ22" s="235"/>
      <c r="CK22" s="247"/>
      <c r="CL22" s="248"/>
      <c r="CM22" s="248"/>
      <c r="CN22" s="249"/>
      <c r="CO22" s="240"/>
      <c r="CP22" s="247"/>
      <c r="CQ22" s="248"/>
      <c r="CR22" s="248"/>
      <c r="CS22" s="249"/>
      <c r="CT22" s="235"/>
      <c r="CU22" s="247"/>
      <c r="CV22" s="248"/>
      <c r="CW22" s="248"/>
      <c r="CX22" s="249"/>
      <c r="CY22" s="240"/>
      <c r="CZ22" s="247"/>
      <c r="DA22" s="248"/>
      <c r="DB22" s="248"/>
      <c r="DC22" s="249"/>
      <c r="DD22" s="240"/>
      <c r="DE22" s="247"/>
      <c r="DF22" s="248"/>
      <c r="DG22" s="248"/>
      <c r="DH22" s="249"/>
      <c r="DI22" s="240"/>
      <c r="DJ22" s="247"/>
      <c r="DK22" s="248"/>
      <c r="DL22" s="248"/>
      <c r="DM22" s="249"/>
      <c r="DN22" s="240"/>
      <c r="DO22" s="247"/>
      <c r="DP22" s="248"/>
      <c r="DQ22" s="248"/>
      <c r="DR22" s="249"/>
      <c r="DS22" s="240"/>
      <c r="DT22" s="247"/>
      <c r="DU22" s="248"/>
      <c r="DV22" s="248"/>
      <c r="DW22" s="249"/>
      <c r="DX22" s="242"/>
      <c r="DY22" s="235">
        <f t="shared" ref="DY22" si="59">M22+R22+W22+AB22+AG22+AL22+AQ22+AV22+BA22+BF22+BK22+BP22+BU22+BZ22+CE22+CJ22+CO22+CT22+CY22+DD22+DI22+DN22+DS22+DX22</f>
        <v>1</v>
      </c>
    </row>
    <row r="23" spans="2:129" customFormat="1" ht="18" customHeight="1">
      <c r="C23" s="256"/>
      <c r="D23" s="258"/>
      <c r="E23" s="258"/>
      <c r="F23" s="258"/>
      <c r="G23" s="255"/>
      <c r="H23" s="254"/>
      <c r="I23" s="237">
        <f>M22*G22</f>
        <v>0</v>
      </c>
      <c r="J23" s="237"/>
      <c r="K23" s="237"/>
      <c r="L23" s="237"/>
      <c r="M23" s="235"/>
      <c r="N23" s="237">
        <f>R22*G22</f>
        <v>0</v>
      </c>
      <c r="O23" s="237"/>
      <c r="P23" s="237"/>
      <c r="Q23" s="237"/>
      <c r="R23" s="235"/>
      <c r="S23" s="237">
        <f>W22*G22</f>
        <v>144823.74599999998</v>
      </c>
      <c r="T23" s="237"/>
      <c r="U23" s="237"/>
      <c r="V23" s="237"/>
      <c r="W23" s="235"/>
      <c r="X23" s="237">
        <f>AB22*G22</f>
        <v>193098.32799999998</v>
      </c>
      <c r="Y23" s="237"/>
      <c r="Z23" s="237"/>
      <c r="AA23" s="237"/>
      <c r="AB23" s="235"/>
      <c r="AC23" s="237">
        <f>AG22*G22</f>
        <v>193098.32799999998</v>
      </c>
      <c r="AD23" s="237"/>
      <c r="AE23" s="237"/>
      <c r="AF23" s="237"/>
      <c r="AG23" s="235"/>
      <c r="AH23" s="237">
        <f>AL22*G22</f>
        <v>241372.90999999997</v>
      </c>
      <c r="AI23" s="237"/>
      <c r="AJ23" s="237"/>
      <c r="AK23" s="237"/>
      <c r="AL23" s="235"/>
      <c r="AM23" s="237">
        <f>AQ22*G22</f>
        <v>193098.32799999998</v>
      </c>
      <c r="AN23" s="237"/>
      <c r="AO23" s="237"/>
      <c r="AP23" s="237"/>
      <c r="AQ23" s="235"/>
      <c r="AR23" s="237">
        <f>AV22*G22</f>
        <v>0</v>
      </c>
      <c r="AS23" s="237"/>
      <c r="AT23" s="237"/>
      <c r="AU23" s="237"/>
      <c r="AV23" s="235"/>
      <c r="AW23" s="237">
        <f>BA22*G22</f>
        <v>0</v>
      </c>
      <c r="AX23" s="237"/>
      <c r="AY23" s="237"/>
      <c r="AZ23" s="237"/>
      <c r="BA23" s="235"/>
      <c r="BB23" s="237">
        <f>BF22*$G$22</f>
        <v>0</v>
      </c>
      <c r="BC23" s="237"/>
      <c r="BD23" s="237"/>
      <c r="BE23" s="237"/>
      <c r="BF23" s="235"/>
      <c r="BG23" s="237">
        <f>BK22*$G$22</f>
        <v>0</v>
      </c>
      <c r="BH23" s="237"/>
      <c r="BI23" s="237"/>
      <c r="BJ23" s="237"/>
      <c r="BK23" s="235"/>
      <c r="BL23" s="237">
        <f>BP22*$G$22</f>
        <v>0</v>
      </c>
      <c r="BM23" s="237"/>
      <c r="BN23" s="237"/>
      <c r="BO23" s="237"/>
      <c r="BP23" s="241"/>
      <c r="BQ23" s="237">
        <f>BU22*$G$22</f>
        <v>0</v>
      </c>
      <c r="BR23" s="237"/>
      <c r="BS23" s="237"/>
      <c r="BT23" s="237"/>
      <c r="BU23" s="235"/>
      <c r="BV23" s="237">
        <f>BZ22*$G$22</f>
        <v>0</v>
      </c>
      <c r="BW23" s="237"/>
      <c r="BX23" s="237"/>
      <c r="BY23" s="237"/>
      <c r="BZ23" s="235"/>
      <c r="CA23" s="237">
        <f>CE22*$G$22</f>
        <v>0</v>
      </c>
      <c r="CB23" s="237"/>
      <c r="CC23" s="237"/>
      <c r="CD23" s="237"/>
      <c r="CE23" s="235"/>
      <c r="CF23" s="237">
        <f>CJ22*$G$22</f>
        <v>0</v>
      </c>
      <c r="CG23" s="237"/>
      <c r="CH23" s="237"/>
      <c r="CI23" s="237"/>
      <c r="CJ23" s="235"/>
      <c r="CK23" s="237">
        <f>CO22*$G$22</f>
        <v>0</v>
      </c>
      <c r="CL23" s="237"/>
      <c r="CM23" s="237"/>
      <c r="CN23" s="237"/>
      <c r="CO23" s="244"/>
      <c r="CP23" s="237">
        <f>CT22*$G$22</f>
        <v>0</v>
      </c>
      <c r="CQ23" s="237"/>
      <c r="CR23" s="237"/>
      <c r="CS23" s="237"/>
      <c r="CT23" s="235"/>
      <c r="CU23" s="237">
        <f>CY22*$G$22</f>
        <v>0</v>
      </c>
      <c r="CV23" s="237"/>
      <c r="CW23" s="237"/>
      <c r="CX23" s="237"/>
      <c r="CY23" s="244"/>
      <c r="CZ23" s="237">
        <f>DD22*$G$22</f>
        <v>0</v>
      </c>
      <c r="DA23" s="237"/>
      <c r="DB23" s="237"/>
      <c r="DC23" s="237"/>
      <c r="DD23" s="244"/>
      <c r="DE23" s="237">
        <f>DI22*$G$22</f>
        <v>0</v>
      </c>
      <c r="DF23" s="237"/>
      <c r="DG23" s="237"/>
      <c r="DH23" s="237"/>
      <c r="DI23" s="244"/>
      <c r="DJ23" s="237">
        <f>DN22*$G$22</f>
        <v>0</v>
      </c>
      <c r="DK23" s="237"/>
      <c r="DL23" s="237"/>
      <c r="DM23" s="237"/>
      <c r="DN23" s="241"/>
      <c r="DO23" s="237">
        <f>DS22*$G$22</f>
        <v>0</v>
      </c>
      <c r="DP23" s="237"/>
      <c r="DQ23" s="237"/>
      <c r="DR23" s="237"/>
      <c r="DS23" s="244"/>
      <c r="DT23" s="237">
        <f>DX22*$G$22</f>
        <v>0</v>
      </c>
      <c r="DU23" s="237"/>
      <c r="DV23" s="237"/>
      <c r="DW23" s="237"/>
      <c r="DX23" s="243"/>
      <c r="DY23" s="235"/>
    </row>
    <row r="24" spans="2:129" customFormat="1" ht="18" customHeight="1">
      <c r="C24" s="256">
        <f ca="1">IF(ISNUMBER(INDIRECT(ADDRESS(ROW()-2,3))),INDIRECT(ADDRESS(ROW()-2,3))+1,1)</f>
        <v>8</v>
      </c>
      <c r="D24" s="257" t="str">
        <f>'Planilha Deson + M Cálculo'!D64</f>
        <v>008-ESTRUTURAS</v>
      </c>
      <c r="E24" s="258"/>
      <c r="F24" s="258"/>
      <c r="G24" s="255">
        <f>'Planilha Deson + M Cálculo'!I83</f>
        <v>2316398.7199999997</v>
      </c>
      <c r="H24" s="254">
        <f t="shared" ref="H24" si="60">G24/$G$104</f>
        <v>0.20959791892568852</v>
      </c>
      <c r="I24" s="236"/>
      <c r="J24" s="236"/>
      <c r="K24" s="236"/>
      <c r="L24" s="236"/>
      <c r="M24" s="235"/>
      <c r="N24" s="236"/>
      <c r="O24" s="236"/>
      <c r="P24" s="236"/>
      <c r="Q24" s="236"/>
      <c r="R24" s="235"/>
      <c r="S24" s="236"/>
      <c r="T24" s="236"/>
      <c r="U24" s="236"/>
      <c r="V24" s="236"/>
      <c r="W24" s="235"/>
      <c r="X24" s="236"/>
      <c r="Y24" s="236"/>
      <c r="Z24" s="236"/>
      <c r="AA24" s="236"/>
      <c r="AB24" s="235"/>
      <c r="AC24" s="236"/>
      <c r="AD24" s="236"/>
      <c r="AE24" s="236"/>
      <c r="AF24" s="236"/>
      <c r="AG24" s="235"/>
      <c r="AH24" s="236"/>
      <c r="AI24" s="236"/>
      <c r="AJ24" s="236"/>
      <c r="AK24" s="236"/>
      <c r="AL24" s="235">
        <v>0.125</v>
      </c>
      <c r="AM24" s="236"/>
      <c r="AN24" s="236"/>
      <c r="AO24" s="236"/>
      <c r="AP24" s="236"/>
      <c r="AQ24" s="235">
        <v>0.125</v>
      </c>
      <c r="AR24" s="236"/>
      <c r="AS24" s="236"/>
      <c r="AT24" s="236"/>
      <c r="AU24" s="236"/>
      <c r="AV24" s="235">
        <v>0.125</v>
      </c>
      <c r="AW24" s="236"/>
      <c r="AX24" s="236"/>
      <c r="AY24" s="236"/>
      <c r="AZ24" s="236"/>
      <c r="BA24" s="235">
        <v>0.125</v>
      </c>
      <c r="BB24" s="236"/>
      <c r="BC24" s="236"/>
      <c r="BD24" s="236"/>
      <c r="BE24" s="236"/>
      <c r="BF24" s="235">
        <v>0.125</v>
      </c>
      <c r="BG24" s="236"/>
      <c r="BH24" s="236"/>
      <c r="BI24" s="236"/>
      <c r="BJ24" s="236"/>
      <c r="BK24" s="235">
        <v>0.125</v>
      </c>
      <c r="BL24" s="236"/>
      <c r="BM24" s="236"/>
      <c r="BN24" s="236"/>
      <c r="BO24" s="236"/>
      <c r="BP24" s="240">
        <v>0.125</v>
      </c>
      <c r="BQ24" s="236"/>
      <c r="BR24" s="236"/>
      <c r="BS24" s="236"/>
      <c r="BT24" s="236"/>
      <c r="BU24" s="235">
        <v>0.125</v>
      </c>
      <c r="BV24" s="236"/>
      <c r="BW24" s="236"/>
      <c r="BX24" s="236"/>
      <c r="BY24" s="236"/>
      <c r="BZ24" s="235"/>
      <c r="CA24" s="236"/>
      <c r="CB24" s="236"/>
      <c r="CC24" s="236"/>
      <c r="CD24" s="236"/>
      <c r="CE24" s="235"/>
      <c r="CF24" s="236"/>
      <c r="CG24" s="236"/>
      <c r="CH24" s="236"/>
      <c r="CI24" s="236"/>
      <c r="CJ24" s="235"/>
      <c r="CK24" s="236"/>
      <c r="CL24" s="236"/>
      <c r="CM24" s="236"/>
      <c r="CN24" s="236"/>
      <c r="CO24" s="240"/>
      <c r="CP24" s="236"/>
      <c r="CQ24" s="236"/>
      <c r="CR24" s="236"/>
      <c r="CS24" s="236"/>
      <c r="CT24" s="235"/>
      <c r="CU24" s="236"/>
      <c r="CV24" s="236"/>
      <c r="CW24" s="236"/>
      <c r="CX24" s="236"/>
      <c r="CY24" s="240"/>
      <c r="CZ24" s="236"/>
      <c r="DA24" s="236"/>
      <c r="DB24" s="236"/>
      <c r="DC24" s="236"/>
      <c r="DD24" s="240"/>
      <c r="DE24" s="236"/>
      <c r="DF24" s="236"/>
      <c r="DG24" s="236"/>
      <c r="DH24" s="236"/>
      <c r="DI24" s="240"/>
      <c r="DJ24" s="236"/>
      <c r="DK24" s="236"/>
      <c r="DL24" s="236"/>
      <c r="DM24" s="236"/>
      <c r="DN24" s="235"/>
      <c r="DO24" s="236"/>
      <c r="DP24" s="236"/>
      <c r="DQ24" s="236"/>
      <c r="DR24" s="236"/>
      <c r="DS24" s="240"/>
      <c r="DT24" s="236"/>
      <c r="DU24" s="236"/>
      <c r="DV24" s="236"/>
      <c r="DW24" s="236"/>
      <c r="DX24" s="242"/>
      <c r="DY24" s="235">
        <f t="shared" ref="DY24" si="61">M24+R24+W24+AB24+AG24+AL24+AQ24+AV24+BA24+BF24+BK24+BP24+BU24+BZ24+CE24+CJ24+CO24+CT24+CY24+DD24+DI24+DN24+DS24+DX24</f>
        <v>1</v>
      </c>
    </row>
    <row r="25" spans="2:129" customFormat="1" ht="18" customHeight="1">
      <c r="C25" s="256"/>
      <c r="D25" s="258"/>
      <c r="E25" s="258"/>
      <c r="F25" s="258"/>
      <c r="G25" s="255"/>
      <c r="H25" s="254"/>
      <c r="I25" s="237">
        <f>M24*G24</f>
        <v>0</v>
      </c>
      <c r="J25" s="237"/>
      <c r="K25" s="237"/>
      <c r="L25" s="237"/>
      <c r="M25" s="235"/>
      <c r="N25" s="237">
        <f>R24*G24</f>
        <v>0</v>
      </c>
      <c r="O25" s="237"/>
      <c r="P25" s="237"/>
      <c r="Q25" s="237"/>
      <c r="R25" s="235"/>
      <c r="S25" s="237">
        <f>W24*G24</f>
        <v>0</v>
      </c>
      <c r="T25" s="237"/>
      <c r="U25" s="237"/>
      <c r="V25" s="237"/>
      <c r="W25" s="235"/>
      <c r="X25" s="237">
        <f>AB24*G24</f>
        <v>0</v>
      </c>
      <c r="Y25" s="237"/>
      <c r="Z25" s="237"/>
      <c r="AA25" s="237"/>
      <c r="AB25" s="235"/>
      <c r="AC25" s="237">
        <f>AG24*G24</f>
        <v>0</v>
      </c>
      <c r="AD25" s="237"/>
      <c r="AE25" s="237"/>
      <c r="AF25" s="237"/>
      <c r="AG25" s="235"/>
      <c r="AH25" s="237">
        <f>AL24*G24</f>
        <v>289549.83999999997</v>
      </c>
      <c r="AI25" s="237"/>
      <c r="AJ25" s="237"/>
      <c r="AK25" s="237"/>
      <c r="AL25" s="235"/>
      <c r="AM25" s="237">
        <f>AQ24*G24</f>
        <v>289549.83999999997</v>
      </c>
      <c r="AN25" s="237"/>
      <c r="AO25" s="237"/>
      <c r="AP25" s="237"/>
      <c r="AQ25" s="235"/>
      <c r="AR25" s="237">
        <f>AV24*G24</f>
        <v>289549.83999999997</v>
      </c>
      <c r="AS25" s="237"/>
      <c r="AT25" s="237"/>
      <c r="AU25" s="237"/>
      <c r="AV25" s="235"/>
      <c r="AW25" s="237">
        <f>BA24*G24</f>
        <v>289549.83999999997</v>
      </c>
      <c r="AX25" s="237"/>
      <c r="AY25" s="237"/>
      <c r="AZ25" s="237"/>
      <c r="BA25" s="235"/>
      <c r="BB25" s="237">
        <f>BF24*$G$24</f>
        <v>289549.83999999997</v>
      </c>
      <c r="BC25" s="237"/>
      <c r="BD25" s="237"/>
      <c r="BE25" s="237"/>
      <c r="BF25" s="235"/>
      <c r="BG25" s="237">
        <f>BK24*$G$24</f>
        <v>289549.83999999997</v>
      </c>
      <c r="BH25" s="237"/>
      <c r="BI25" s="237"/>
      <c r="BJ25" s="237"/>
      <c r="BK25" s="235"/>
      <c r="BL25" s="237">
        <f>BP24*$G$24</f>
        <v>289549.83999999997</v>
      </c>
      <c r="BM25" s="237"/>
      <c r="BN25" s="237"/>
      <c r="BO25" s="237"/>
      <c r="BP25" s="241"/>
      <c r="BQ25" s="237">
        <f>BU24*$G$24</f>
        <v>289549.83999999997</v>
      </c>
      <c r="BR25" s="237"/>
      <c r="BS25" s="237"/>
      <c r="BT25" s="237"/>
      <c r="BU25" s="235"/>
      <c r="BV25" s="237">
        <f>BZ24*$G$24</f>
        <v>0</v>
      </c>
      <c r="BW25" s="237"/>
      <c r="BX25" s="237"/>
      <c r="BY25" s="237"/>
      <c r="BZ25" s="235"/>
      <c r="CA25" s="237">
        <f>CE24*$G$24</f>
        <v>0</v>
      </c>
      <c r="CB25" s="237"/>
      <c r="CC25" s="237"/>
      <c r="CD25" s="237"/>
      <c r="CE25" s="235"/>
      <c r="CF25" s="237">
        <f>CJ24*$G$24</f>
        <v>0</v>
      </c>
      <c r="CG25" s="237"/>
      <c r="CH25" s="237"/>
      <c r="CI25" s="237"/>
      <c r="CJ25" s="235"/>
      <c r="CK25" s="237">
        <f>CO24*$G$24</f>
        <v>0</v>
      </c>
      <c r="CL25" s="237"/>
      <c r="CM25" s="237"/>
      <c r="CN25" s="237"/>
      <c r="CO25" s="244"/>
      <c r="CP25" s="237">
        <f>CT24*$G$24</f>
        <v>0</v>
      </c>
      <c r="CQ25" s="237"/>
      <c r="CR25" s="237"/>
      <c r="CS25" s="237"/>
      <c r="CT25" s="235"/>
      <c r="CU25" s="237">
        <f>CY24*$G$24</f>
        <v>0</v>
      </c>
      <c r="CV25" s="237"/>
      <c r="CW25" s="237"/>
      <c r="CX25" s="237"/>
      <c r="CY25" s="244"/>
      <c r="CZ25" s="237">
        <f>DD24*$G$24</f>
        <v>0</v>
      </c>
      <c r="DA25" s="237"/>
      <c r="DB25" s="237"/>
      <c r="DC25" s="237"/>
      <c r="DD25" s="244"/>
      <c r="DE25" s="237">
        <f>DI24*$G$24</f>
        <v>0</v>
      </c>
      <c r="DF25" s="237"/>
      <c r="DG25" s="237"/>
      <c r="DH25" s="237"/>
      <c r="DI25" s="244"/>
      <c r="DJ25" s="237">
        <f>DN24*$G$24</f>
        <v>0</v>
      </c>
      <c r="DK25" s="237"/>
      <c r="DL25" s="237"/>
      <c r="DM25" s="237"/>
      <c r="DN25" s="235"/>
      <c r="DO25" s="237">
        <f>DS24*$G$24</f>
        <v>0</v>
      </c>
      <c r="DP25" s="237"/>
      <c r="DQ25" s="237"/>
      <c r="DR25" s="237"/>
      <c r="DS25" s="244"/>
      <c r="DT25" s="237">
        <f>DX24*$G$24</f>
        <v>0</v>
      </c>
      <c r="DU25" s="237"/>
      <c r="DV25" s="237"/>
      <c r="DW25" s="237"/>
      <c r="DX25" s="243"/>
      <c r="DY25" s="235"/>
    </row>
    <row r="26" spans="2:129" customFormat="1" ht="18" customHeight="1">
      <c r="C26" s="256">
        <f ca="1">IF(ISNUMBER(INDIRECT(ADDRESS(ROW()-2,3))),INDIRECT(ADDRESS(ROW()-2,3))+1,1)</f>
        <v>9</v>
      </c>
      <c r="D26" s="257" t="str">
        <f>'Planilha Deson + M Cálculo'!D84</f>
        <v>009-INSTALAÇÕES ELÉTRICAS</v>
      </c>
      <c r="E26" s="258"/>
      <c r="F26" s="258"/>
      <c r="G26" s="255">
        <f>'Planilha Deson + M Cálculo'!I131</f>
        <v>694253.61</v>
      </c>
      <c r="H26" s="254">
        <f t="shared" ref="H26" si="62">G26/$G$104</f>
        <v>6.2819112532857296E-2</v>
      </c>
      <c r="I26" s="236"/>
      <c r="J26" s="236"/>
      <c r="K26" s="236"/>
      <c r="L26" s="236"/>
      <c r="M26" s="235"/>
      <c r="N26" s="236"/>
      <c r="O26" s="236"/>
      <c r="P26" s="236"/>
      <c r="Q26" s="236"/>
      <c r="R26" s="235"/>
      <c r="S26" s="236"/>
      <c r="T26" s="236"/>
      <c r="U26" s="236"/>
      <c r="V26" s="236"/>
      <c r="W26" s="235"/>
      <c r="X26" s="236"/>
      <c r="Y26" s="236"/>
      <c r="Z26" s="236"/>
      <c r="AA26" s="236"/>
      <c r="AB26" s="235"/>
      <c r="AC26" s="236"/>
      <c r="AD26" s="236"/>
      <c r="AE26" s="236"/>
      <c r="AF26" s="236"/>
      <c r="AG26" s="235"/>
      <c r="AH26" s="236"/>
      <c r="AI26" s="236"/>
      <c r="AJ26" s="236"/>
      <c r="AK26" s="236"/>
      <c r="AL26" s="235"/>
      <c r="AM26" s="236"/>
      <c r="AN26" s="236"/>
      <c r="AO26" s="236"/>
      <c r="AP26" s="236"/>
      <c r="AQ26" s="235"/>
      <c r="AR26" s="236"/>
      <c r="AS26" s="236"/>
      <c r="AT26" s="236"/>
      <c r="AU26" s="236"/>
      <c r="AV26" s="235"/>
      <c r="AW26" s="236"/>
      <c r="AX26" s="236"/>
      <c r="AY26" s="236"/>
      <c r="AZ26" s="236"/>
      <c r="BA26" s="235"/>
      <c r="BB26" s="236"/>
      <c r="BC26" s="236"/>
      <c r="BD26" s="236"/>
      <c r="BE26" s="236"/>
      <c r="BF26" s="235"/>
      <c r="BG26" s="236"/>
      <c r="BH26" s="236"/>
      <c r="BI26" s="236"/>
      <c r="BJ26" s="236"/>
      <c r="BK26" s="235">
        <v>7.1400000000000005E-2</v>
      </c>
      <c r="BL26" s="236"/>
      <c r="BM26" s="236"/>
      <c r="BN26" s="236"/>
      <c r="BO26" s="236"/>
      <c r="BP26" s="240">
        <v>7.1400000000000005E-2</v>
      </c>
      <c r="BQ26" s="236"/>
      <c r="BR26" s="236"/>
      <c r="BS26" s="236"/>
      <c r="BT26" s="236"/>
      <c r="BU26" s="235">
        <v>7.1400000000000005E-2</v>
      </c>
      <c r="BV26" s="236"/>
      <c r="BW26" s="236"/>
      <c r="BX26" s="236"/>
      <c r="BY26" s="236"/>
      <c r="BZ26" s="235">
        <v>7.1400000000000005E-2</v>
      </c>
      <c r="CA26" s="236"/>
      <c r="CB26" s="236"/>
      <c r="CC26" s="236"/>
      <c r="CD26" s="236"/>
      <c r="CE26" s="235">
        <v>7.1400000000000005E-2</v>
      </c>
      <c r="CF26" s="236"/>
      <c r="CG26" s="236"/>
      <c r="CH26" s="236"/>
      <c r="CI26" s="236"/>
      <c r="CJ26" s="235">
        <v>7.1400000000000005E-2</v>
      </c>
      <c r="CK26" s="236"/>
      <c r="CL26" s="236"/>
      <c r="CM26" s="236"/>
      <c r="CN26" s="236"/>
      <c r="CO26" s="240">
        <v>7.1400000000000005E-2</v>
      </c>
      <c r="CP26" s="236"/>
      <c r="CQ26" s="236"/>
      <c r="CR26" s="236"/>
      <c r="CS26" s="236"/>
      <c r="CT26" s="235">
        <v>7.1400000000000005E-2</v>
      </c>
      <c r="CU26" s="236"/>
      <c r="CV26" s="236"/>
      <c r="CW26" s="236"/>
      <c r="CX26" s="236"/>
      <c r="CY26" s="240">
        <v>7.1400000000000005E-2</v>
      </c>
      <c r="CZ26" s="236"/>
      <c r="DA26" s="236"/>
      <c r="DB26" s="236"/>
      <c r="DC26" s="236"/>
      <c r="DD26" s="240">
        <v>7.1400000000000005E-2</v>
      </c>
      <c r="DE26" s="236"/>
      <c r="DF26" s="236"/>
      <c r="DG26" s="236"/>
      <c r="DH26" s="236"/>
      <c r="DI26" s="240">
        <v>7.1400000000000005E-2</v>
      </c>
      <c r="DJ26" s="236"/>
      <c r="DK26" s="236"/>
      <c r="DL26" s="236"/>
      <c r="DM26" s="236"/>
      <c r="DN26" s="235">
        <v>7.1400000000000005E-2</v>
      </c>
      <c r="DO26" s="236"/>
      <c r="DP26" s="236"/>
      <c r="DQ26" s="236"/>
      <c r="DR26" s="236"/>
      <c r="DS26" s="240">
        <v>7.1400000000000005E-2</v>
      </c>
      <c r="DT26" s="236"/>
      <c r="DU26" s="236"/>
      <c r="DV26" s="236"/>
      <c r="DW26" s="236"/>
      <c r="DX26" s="242">
        <v>7.1800000000000003E-2</v>
      </c>
      <c r="DY26" s="235">
        <f t="shared" ref="DY26" si="63">M26+R26+W26+AB26+AG26+AL26+AQ26+AV26+BA26+BF26+BK26+BP26+BU26+BZ26+CE26+CJ26+CO26+CT26+CY26+DD26+DI26+DN26+DS26+DX26</f>
        <v>1.0000000000000002</v>
      </c>
    </row>
    <row r="27" spans="2:129" customFormat="1" ht="18" customHeight="1">
      <c r="C27" s="256"/>
      <c r="D27" s="258"/>
      <c r="E27" s="258"/>
      <c r="F27" s="258"/>
      <c r="G27" s="255"/>
      <c r="H27" s="254"/>
      <c r="I27" s="237">
        <f>M26*G26</f>
        <v>0</v>
      </c>
      <c r="J27" s="237"/>
      <c r="K27" s="237"/>
      <c r="L27" s="237"/>
      <c r="M27" s="235"/>
      <c r="N27" s="237">
        <f>R26*G26</f>
        <v>0</v>
      </c>
      <c r="O27" s="237"/>
      <c r="P27" s="237"/>
      <c r="Q27" s="237"/>
      <c r="R27" s="235"/>
      <c r="S27" s="237">
        <f>W26*G26</f>
        <v>0</v>
      </c>
      <c r="T27" s="237"/>
      <c r="U27" s="237"/>
      <c r="V27" s="237"/>
      <c r="W27" s="235"/>
      <c r="X27" s="237">
        <f>AB26*G26</f>
        <v>0</v>
      </c>
      <c r="Y27" s="237"/>
      <c r="Z27" s="237"/>
      <c r="AA27" s="237"/>
      <c r="AB27" s="235"/>
      <c r="AC27" s="237">
        <f>AG26*G26</f>
        <v>0</v>
      </c>
      <c r="AD27" s="237"/>
      <c r="AE27" s="237"/>
      <c r="AF27" s="237"/>
      <c r="AG27" s="235"/>
      <c r="AH27" s="237">
        <f>AL26*G26</f>
        <v>0</v>
      </c>
      <c r="AI27" s="237"/>
      <c r="AJ27" s="237"/>
      <c r="AK27" s="237"/>
      <c r="AL27" s="235"/>
      <c r="AM27" s="237">
        <f>AQ26*G26</f>
        <v>0</v>
      </c>
      <c r="AN27" s="237"/>
      <c r="AO27" s="237"/>
      <c r="AP27" s="237"/>
      <c r="AQ27" s="235"/>
      <c r="AR27" s="237">
        <f>AV26*G26</f>
        <v>0</v>
      </c>
      <c r="AS27" s="237"/>
      <c r="AT27" s="237"/>
      <c r="AU27" s="237"/>
      <c r="AV27" s="235"/>
      <c r="AW27" s="237">
        <f>BA26*G26</f>
        <v>0</v>
      </c>
      <c r="AX27" s="237"/>
      <c r="AY27" s="237"/>
      <c r="AZ27" s="237"/>
      <c r="BA27" s="235"/>
      <c r="BB27" s="237">
        <f>BF26*$G$26</f>
        <v>0</v>
      </c>
      <c r="BC27" s="237"/>
      <c r="BD27" s="237"/>
      <c r="BE27" s="237"/>
      <c r="BF27" s="235"/>
      <c r="BG27" s="237">
        <f>BK26*$G$26</f>
        <v>49569.707754000003</v>
      </c>
      <c r="BH27" s="237"/>
      <c r="BI27" s="237"/>
      <c r="BJ27" s="237"/>
      <c r="BK27" s="235"/>
      <c r="BL27" s="237">
        <f>BP26*$G$26</f>
        <v>49569.707754000003</v>
      </c>
      <c r="BM27" s="237"/>
      <c r="BN27" s="237"/>
      <c r="BO27" s="237"/>
      <c r="BP27" s="241"/>
      <c r="BQ27" s="237">
        <f>BU26*$G$26</f>
        <v>49569.707754000003</v>
      </c>
      <c r="BR27" s="237"/>
      <c r="BS27" s="237"/>
      <c r="BT27" s="237"/>
      <c r="BU27" s="235"/>
      <c r="BV27" s="237">
        <f>BZ26*$G$26</f>
        <v>49569.707754000003</v>
      </c>
      <c r="BW27" s="237"/>
      <c r="BX27" s="237"/>
      <c r="BY27" s="237"/>
      <c r="BZ27" s="235"/>
      <c r="CA27" s="237">
        <f>CE26*$G$26</f>
        <v>49569.707754000003</v>
      </c>
      <c r="CB27" s="237"/>
      <c r="CC27" s="237"/>
      <c r="CD27" s="237"/>
      <c r="CE27" s="235"/>
      <c r="CF27" s="237">
        <f>CJ26*$G$26</f>
        <v>49569.707754000003</v>
      </c>
      <c r="CG27" s="237"/>
      <c r="CH27" s="237"/>
      <c r="CI27" s="237"/>
      <c r="CJ27" s="235"/>
      <c r="CK27" s="237">
        <f>CO26*$G$26</f>
        <v>49569.707754000003</v>
      </c>
      <c r="CL27" s="237"/>
      <c r="CM27" s="237"/>
      <c r="CN27" s="237"/>
      <c r="CO27" s="244"/>
      <c r="CP27" s="237">
        <f>CT26*$G$26</f>
        <v>49569.707754000003</v>
      </c>
      <c r="CQ27" s="237"/>
      <c r="CR27" s="237"/>
      <c r="CS27" s="237"/>
      <c r="CT27" s="235"/>
      <c r="CU27" s="237">
        <f>CY26*$G$26</f>
        <v>49569.707754000003</v>
      </c>
      <c r="CV27" s="237"/>
      <c r="CW27" s="237"/>
      <c r="CX27" s="237"/>
      <c r="CY27" s="244"/>
      <c r="CZ27" s="237">
        <f>DD26*$G$26</f>
        <v>49569.707754000003</v>
      </c>
      <c r="DA27" s="237"/>
      <c r="DB27" s="237"/>
      <c r="DC27" s="237"/>
      <c r="DD27" s="244"/>
      <c r="DE27" s="237">
        <f>DI26*$G$26</f>
        <v>49569.707754000003</v>
      </c>
      <c r="DF27" s="237"/>
      <c r="DG27" s="237"/>
      <c r="DH27" s="237"/>
      <c r="DI27" s="244"/>
      <c r="DJ27" s="237">
        <f>DN26*$G$26</f>
        <v>49569.707754000003</v>
      </c>
      <c r="DK27" s="237"/>
      <c r="DL27" s="237"/>
      <c r="DM27" s="237"/>
      <c r="DN27" s="235"/>
      <c r="DO27" s="237">
        <f>DS26*$G$26</f>
        <v>49569.707754000003</v>
      </c>
      <c r="DP27" s="237"/>
      <c r="DQ27" s="237"/>
      <c r="DR27" s="237"/>
      <c r="DS27" s="244"/>
      <c r="DT27" s="237">
        <f>DX26*$G$26</f>
        <v>49847.409198000001</v>
      </c>
      <c r="DU27" s="237"/>
      <c r="DV27" s="237"/>
      <c r="DW27" s="237"/>
      <c r="DX27" s="243"/>
      <c r="DY27" s="235"/>
    </row>
    <row r="28" spans="2:129" customFormat="1" ht="18" customHeight="1">
      <c r="C28" s="256">
        <f ca="1">IF(ISNUMBER(INDIRECT(ADDRESS(ROW()-2,3))),INDIRECT(ADDRESS(ROW()-2,3))+1,1)</f>
        <v>10</v>
      </c>
      <c r="D28" s="257" t="str">
        <f>'Planilha Deson + M Cálculo'!D132</f>
        <v>010-INSTALAÇÕES HIDRÁULICAS</v>
      </c>
      <c r="E28" s="258"/>
      <c r="F28" s="258"/>
      <c r="G28" s="255">
        <f>'Planilha Deson + M Cálculo'!I153</f>
        <v>46666.96</v>
      </c>
      <c r="H28" s="254">
        <f t="shared" ref="H28" si="64">G28/$G$104</f>
        <v>4.2226312828338762E-3</v>
      </c>
      <c r="I28" s="236"/>
      <c r="J28" s="236"/>
      <c r="K28" s="236"/>
      <c r="L28" s="236"/>
      <c r="M28" s="235"/>
      <c r="N28" s="236"/>
      <c r="O28" s="236"/>
      <c r="P28" s="236"/>
      <c r="Q28" s="236"/>
      <c r="R28" s="235"/>
      <c r="S28" s="236"/>
      <c r="T28" s="236"/>
      <c r="U28" s="236"/>
      <c r="V28" s="236"/>
      <c r="W28" s="235"/>
      <c r="X28" s="236"/>
      <c r="Y28" s="236"/>
      <c r="Z28" s="236"/>
      <c r="AA28" s="236"/>
      <c r="AB28" s="235"/>
      <c r="AC28" s="236"/>
      <c r="AD28" s="236"/>
      <c r="AE28" s="236"/>
      <c r="AF28" s="236"/>
      <c r="AG28" s="235"/>
      <c r="AH28" s="236"/>
      <c r="AI28" s="236"/>
      <c r="AJ28" s="236"/>
      <c r="AK28" s="236"/>
      <c r="AL28" s="235"/>
      <c r="AM28" s="236"/>
      <c r="AN28" s="236"/>
      <c r="AO28" s="236"/>
      <c r="AP28" s="236"/>
      <c r="AQ28" s="235"/>
      <c r="AR28" s="236"/>
      <c r="AS28" s="236"/>
      <c r="AT28" s="236"/>
      <c r="AU28" s="236"/>
      <c r="AV28" s="235"/>
      <c r="AW28" s="236"/>
      <c r="AX28" s="236"/>
      <c r="AY28" s="236"/>
      <c r="AZ28" s="236"/>
      <c r="BA28" s="235"/>
      <c r="BB28" s="236"/>
      <c r="BC28" s="236"/>
      <c r="BD28" s="236"/>
      <c r="BE28" s="236"/>
      <c r="BF28" s="235"/>
      <c r="BG28" s="236"/>
      <c r="BH28" s="236"/>
      <c r="BI28" s="236"/>
      <c r="BJ28" s="236"/>
      <c r="BK28" s="235">
        <v>7.0000000000000007E-2</v>
      </c>
      <c r="BL28" s="236"/>
      <c r="BM28" s="236"/>
      <c r="BN28" s="236"/>
      <c r="BO28" s="236"/>
      <c r="BP28" s="240">
        <v>7.0000000000000007E-2</v>
      </c>
      <c r="BQ28" s="236"/>
      <c r="BR28" s="236"/>
      <c r="BS28" s="236"/>
      <c r="BT28" s="236"/>
      <c r="BU28" s="235">
        <v>7.0000000000000007E-2</v>
      </c>
      <c r="BV28" s="236"/>
      <c r="BW28" s="236"/>
      <c r="BX28" s="236"/>
      <c r="BY28" s="236"/>
      <c r="BZ28" s="235">
        <v>7.0000000000000007E-2</v>
      </c>
      <c r="CA28" s="236"/>
      <c r="CB28" s="236"/>
      <c r="CC28" s="236"/>
      <c r="CD28" s="236"/>
      <c r="CE28" s="235">
        <v>7.0000000000000007E-2</v>
      </c>
      <c r="CF28" s="236"/>
      <c r="CG28" s="236"/>
      <c r="CH28" s="236"/>
      <c r="CI28" s="236"/>
      <c r="CJ28" s="235">
        <v>7.0000000000000007E-2</v>
      </c>
      <c r="CK28" s="236"/>
      <c r="CL28" s="236"/>
      <c r="CM28" s="236"/>
      <c r="CN28" s="236"/>
      <c r="CO28" s="240">
        <v>7.0000000000000007E-2</v>
      </c>
      <c r="CP28" s="236"/>
      <c r="CQ28" s="236"/>
      <c r="CR28" s="236"/>
      <c r="CS28" s="236"/>
      <c r="CT28" s="235">
        <v>7.0000000000000007E-2</v>
      </c>
      <c r="CU28" s="236"/>
      <c r="CV28" s="236"/>
      <c r="CW28" s="236"/>
      <c r="CX28" s="236"/>
      <c r="CY28" s="240">
        <v>7.0000000000000007E-2</v>
      </c>
      <c r="CZ28" s="236"/>
      <c r="DA28" s="236"/>
      <c r="DB28" s="236"/>
      <c r="DC28" s="236"/>
      <c r="DD28" s="240">
        <v>7.0000000000000007E-2</v>
      </c>
      <c r="DE28" s="236"/>
      <c r="DF28" s="236"/>
      <c r="DG28" s="236"/>
      <c r="DH28" s="236"/>
      <c r="DI28" s="240">
        <v>7.0000000000000007E-2</v>
      </c>
      <c r="DJ28" s="236"/>
      <c r="DK28" s="236"/>
      <c r="DL28" s="236"/>
      <c r="DM28" s="236"/>
      <c r="DN28" s="235">
        <v>7.0000000000000007E-2</v>
      </c>
      <c r="DO28" s="236"/>
      <c r="DP28" s="236"/>
      <c r="DQ28" s="236"/>
      <c r="DR28" s="236"/>
      <c r="DS28" s="235">
        <v>7.0000000000000007E-2</v>
      </c>
      <c r="DT28" s="236"/>
      <c r="DU28" s="236"/>
      <c r="DV28" s="236"/>
      <c r="DW28" s="236"/>
      <c r="DX28" s="242">
        <v>0.09</v>
      </c>
      <c r="DY28" s="235">
        <f t="shared" ref="DY28" si="65">M28+R28+W28+AB28+AG28+AL28+AQ28+AV28+BA28+BF28+BK28+BP28+BU28+BZ28+CE28+CJ28+CO28+CT28+CY28+DD28+DI28+DN28+DS28+DX28</f>
        <v>1.0000000000000004</v>
      </c>
    </row>
    <row r="29" spans="2:129" customFormat="1" ht="18" customHeight="1">
      <c r="C29" s="256"/>
      <c r="D29" s="258"/>
      <c r="E29" s="258"/>
      <c r="F29" s="258"/>
      <c r="G29" s="255"/>
      <c r="H29" s="254"/>
      <c r="I29" s="237">
        <f>M28*G28</f>
        <v>0</v>
      </c>
      <c r="J29" s="237"/>
      <c r="K29" s="237"/>
      <c r="L29" s="237"/>
      <c r="M29" s="235"/>
      <c r="N29" s="237">
        <f>R28*G28</f>
        <v>0</v>
      </c>
      <c r="O29" s="237"/>
      <c r="P29" s="237"/>
      <c r="Q29" s="237"/>
      <c r="R29" s="235"/>
      <c r="S29" s="237">
        <f>W28*G28</f>
        <v>0</v>
      </c>
      <c r="T29" s="237"/>
      <c r="U29" s="237"/>
      <c r="V29" s="237"/>
      <c r="W29" s="235"/>
      <c r="X29" s="237">
        <f>AB28*G28</f>
        <v>0</v>
      </c>
      <c r="Y29" s="237"/>
      <c r="Z29" s="237"/>
      <c r="AA29" s="237"/>
      <c r="AB29" s="235"/>
      <c r="AC29" s="237">
        <f>AG28*G28</f>
        <v>0</v>
      </c>
      <c r="AD29" s="237"/>
      <c r="AE29" s="237"/>
      <c r="AF29" s="237"/>
      <c r="AG29" s="235"/>
      <c r="AH29" s="237">
        <f>AL28*G28</f>
        <v>0</v>
      </c>
      <c r="AI29" s="237"/>
      <c r="AJ29" s="237"/>
      <c r="AK29" s="237"/>
      <c r="AL29" s="235"/>
      <c r="AM29" s="237">
        <f>AQ28*G28</f>
        <v>0</v>
      </c>
      <c r="AN29" s="237"/>
      <c r="AO29" s="237"/>
      <c r="AP29" s="237"/>
      <c r="AQ29" s="235"/>
      <c r="AR29" s="237">
        <f>AV28*G28</f>
        <v>0</v>
      </c>
      <c r="AS29" s="237"/>
      <c r="AT29" s="237"/>
      <c r="AU29" s="237"/>
      <c r="AV29" s="235"/>
      <c r="AW29" s="237">
        <f>BA28*G28</f>
        <v>0</v>
      </c>
      <c r="AX29" s="237"/>
      <c r="AY29" s="237"/>
      <c r="AZ29" s="237"/>
      <c r="BA29" s="235"/>
      <c r="BB29" s="237">
        <f>BF28*$G$28</f>
        <v>0</v>
      </c>
      <c r="BC29" s="237"/>
      <c r="BD29" s="237"/>
      <c r="BE29" s="237"/>
      <c r="BF29" s="235"/>
      <c r="BG29" s="237">
        <f>BK28*$G$28</f>
        <v>3266.6872000000003</v>
      </c>
      <c r="BH29" s="237"/>
      <c r="BI29" s="237"/>
      <c r="BJ29" s="237"/>
      <c r="BK29" s="235"/>
      <c r="BL29" s="237">
        <f>BP28*$G$28</f>
        <v>3266.6872000000003</v>
      </c>
      <c r="BM29" s="237"/>
      <c r="BN29" s="237"/>
      <c r="BO29" s="237"/>
      <c r="BP29" s="241"/>
      <c r="BQ29" s="237">
        <f>BU28*$G$28</f>
        <v>3266.6872000000003</v>
      </c>
      <c r="BR29" s="237"/>
      <c r="BS29" s="237"/>
      <c r="BT29" s="237"/>
      <c r="BU29" s="235"/>
      <c r="BV29" s="237">
        <f>BZ28*$G$28</f>
        <v>3266.6872000000003</v>
      </c>
      <c r="BW29" s="237"/>
      <c r="BX29" s="237"/>
      <c r="BY29" s="237"/>
      <c r="BZ29" s="235"/>
      <c r="CA29" s="237">
        <f>CE28*$G$28</f>
        <v>3266.6872000000003</v>
      </c>
      <c r="CB29" s="237"/>
      <c r="CC29" s="237"/>
      <c r="CD29" s="237"/>
      <c r="CE29" s="235"/>
      <c r="CF29" s="237">
        <f>CJ28*$G$28</f>
        <v>3266.6872000000003</v>
      </c>
      <c r="CG29" s="237"/>
      <c r="CH29" s="237"/>
      <c r="CI29" s="237"/>
      <c r="CJ29" s="235"/>
      <c r="CK29" s="237">
        <f>CO28*$G$28</f>
        <v>3266.6872000000003</v>
      </c>
      <c r="CL29" s="237"/>
      <c r="CM29" s="237"/>
      <c r="CN29" s="237"/>
      <c r="CO29" s="244"/>
      <c r="CP29" s="237">
        <f>CT28*$G$28</f>
        <v>3266.6872000000003</v>
      </c>
      <c r="CQ29" s="237"/>
      <c r="CR29" s="237"/>
      <c r="CS29" s="237"/>
      <c r="CT29" s="235"/>
      <c r="CU29" s="237">
        <f>CY28*$G$28</f>
        <v>3266.6872000000003</v>
      </c>
      <c r="CV29" s="237"/>
      <c r="CW29" s="237"/>
      <c r="CX29" s="237"/>
      <c r="CY29" s="244"/>
      <c r="CZ29" s="237">
        <f>DD28*$G$28</f>
        <v>3266.6872000000003</v>
      </c>
      <c r="DA29" s="237"/>
      <c r="DB29" s="237"/>
      <c r="DC29" s="237"/>
      <c r="DD29" s="244"/>
      <c r="DE29" s="237">
        <f>DI28*$G$28</f>
        <v>3266.6872000000003</v>
      </c>
      <c r="DF29" s="237"/>
      <c r="DG29" s="237"/>
      <c r="DH29" s="237"/>
      <c r="DI29" s="244"/>
      <c r="DJ29" s="237">
        <f>DN28*$G$28</f>
        <v>3266.6872000000003</v>
      </c>
      <c r="DK29" s="237"/>
      <c r="DL29" s="237"/>
      <c r="DM29" s="237"/>
      <c r="DN29" s="235"/>
      <c r="DO29" s="237">
        <f>DS28*$G$28</f>
        <v>3266.6872000000003</v>
      </c>
      <c r="DP29" s="237"/>
      <c r="DQ29" s="237"/>
      <c r="DR29" s="237"/>
      <c r="DS29" s="235"/>
      <c r="DT29" s="237">
        <f>DX28*$G$28</f>
        <v>4200.0263999999997</v>
      </c>
      <c r="DU29" s="237"/>
      <c r="DV29" s="237"/>
      <c r="DW29" s="237"/>
      <c r="DX29" s="243"/>
      <c r="DY29" s="235"/>
    </row>
    <row r="30" spans="2:129" customFormat="1" ht="18" customHeight="1">
      <c r="C30" s="256">
        <f ca="1">IF(ISNUMBER(INDIRECT(ADDRESS(ROW()-2,3))),INDIRECT(ADDRESS(ROW()-2,3))+1,1)</f>
        <v>11</v>
      </c>
      <c r="D30" s="257" t="str">
        <f>'Planilha Deson + M Cálculo'!D154</f>
        <v>011-INSTALAÇÕES SANITÁRIAS E ÁGUAS PLUVIAIS</v>
      </c>
      <c r="E30" s="258"/>
      <c r="F30" s="258"/>
      <c r="G30" s="255">
        <f>'Planilha Deson + M Cálculo'!I166</f>
        <v>161158.92000000001</v>
      </c>
      <c r="H30" s="254">
        <f t="shared" ref="H30" si="66">G30/$G$104</f>
        <v>1.4582366134406916E-2</v>
      </c>
      <c r="I30" s="236"/>
      <c r="J30" s="236"/>
      <c r="K30" s="236"/>
      <c r="L30" s="236"/>
      <c r="M30" s="235"/>
      <c r="N30" s="236"/>
      <c r="O30" s="236"/>
      <c r="P30" s="236"/>
      <c r="Q30" s="236"/>
      <c r="R30" s="235"/>
      <c r="S30" s="236"/>
      <c r="T30" s="236"/>
      <c r="U30" s="236"/>
      <c r="V30" s="236"/>
      <c r="W30" s="235"/>
      <c r="X30" s="236"/>
      <c r="Y30" s="236"/>
      <c r="Z30" s="236"/>
      <c r="AA30" s="236"/>
      <c r="AB30" s="235"/>
      <c r="AC30" s="236"/>
      <c r="AD30" s="236"/>
      <c r="AE30" s="236"/>
      <c r="AF30" s="236"/>
      <c r="AG30" s="235"/>
      <c r="AH30" s="236"/>
      <c r="AI30" s="236"/>
      <c r="AJ30" s="236"/>
      <c r="AK30" s="236"/>
      <c r="AL30" s="235"/>
      <c r="AM30" s="236"/>
      <c r="AN30" s="236"/>
      <c r="AO30" s="236"/>
      <c r="AP30" s="236"/>
      <c r="AQ30" s="235"/>
      <c r="AR30" s="236"/>
      <c r="AS30" s="236"/>
      <c r="AT30" s="236"/>
      <c r="AU30" s="236"/>
      <c r="AV30" s="235"/>
      <c r="AW30" s="236"/>
      <c r="AX30" s="236"/>
      <c r="AY30" s="236"/>
      <c r="AZ30" s="236"/>
      <c r="BA30" s="235"/>
      <c r="BB30" s="236"/>
      <c r="BC30" s="236"/>
      <c r="BD30" s="236"/>
      <c r="BE30" s="236"/>
      <c r="BF30" s="235"/>
      <c r="BG30" s="247"/>
      <c r="BH30" s="248"/>
      <c r="BI30" s="248"/>
      <c r="BJ30" s="249"/>
      <c r="BK30" s="235"/>
      <c r="BL30" s="247"/>
      <c r="BM30" s="248"/>
      <c r="BN30" s="248"/>
      <c r="BO30" s="249"/>
      <c r="BP30" s="240"/>
      <c r="BQ30" s="236"/>
      <c r="BR30" s="236"/>
      <c r="BS30" s="236"/>
      <c r="BT30" s="236"/>
      <c r="BU30" s="235">
        <v>0.08</v>
      </c>
      <c r="BV30" s="236"/>
      <c r="BW30" s="236"/>
      <c r="BX30" s="236"/>
      <c r="BY30" s="236"/>
      <c r="BZ30" s="235">
        <v>0.08</v>
      </c>
      <c r="CA30" s="236"/>
      <c r="CB30" s="236"/>
      <c r="CC30" s="236"/>
      <c r="CD30" s="236"/>
      <c r="CE30" s="235">
        <v>0.08</v>
      </c>
      <c r="CF30" s="236"/>
      <c r="CG30" s="236"/>
      <c r="CH30" s="236"/>
      <c r="CI30" s="236"/>
      <c r="CJ30" s="235">
        <v>0.08</v>
      </c>
      <c r="CK30" s="236"/>
      <c r="CL30" s="236"/>
      <c r="CM30" s="236"/>
      <c r="CN30" s="236"/>
      <c r="CO30" s="240">
        <v>0.08</v>
      </c>
      <c r="CP30" s="236"/>
      <c r="CQ30" s="236"/>
      <c r="CR30" s="236"/>
      <c r="CS30" s="236"/>
      <c r="CT30" s="235">
        <v>0.08</v>
      </c>
      <c r="CU30" s="236"/>
      <c r="CV30" s="236"/>
      <c r="CW30" s="236"/>
      <c r="CX30" s="236"/>
      <c r="CY30" s="240">
        <v>0.08</v>
      </c>
      <c r="CZ30" s="236"/>
      <c r="DA30" s="236"/>
      <c r="DB30" s="236"/>
      <c r="DC30" s="236"/>
      <c r="DD30" s="240">
        <v>0.09</v>
      </c>
      <c r="DE30" s="236"/>
      <c r="DF30" s="236"/>
      <c r="DG30" s="236"/>
      <c r="DH30" s="236"/>
      <c r="DI30" s="240">
        <v>0.09</v>
      </c>
      <c r="DJ30" s="236"/>
      <c r="DK30" s="236"/>
      <c r="DL30" s="236"/>
      <c r="DM30" s="236"/>
      <c r="DN30" s="235">
        <v>0.09</v>
      </c>
      <c r="DO30" s="236"/>
      <c r="DP30" s="236"/>
      <c r="DQ30" s="236"/>
      <c r="DR30" s="236"/>
      <c r="DS30" s="235">
        <v>0.09</v>
      </c>
      <c r="DT30" s="236"/>
      <c r="DU30" s="236"/>
      <c r="DV30" s="236"/>
      <c r="DW30" s="236"/>
      <c r="DX30" s="242">
        <v>0.08</v>
      </c>
      <c r="DY30" s="235">
        <f t="shared" ref="DY30" si="67">M30+R30+W30+AB30+AG30+AL30+AQ30+AV30+BA30+BF30+BK30+BP30+BU30+BZ30+CE30+CJ30+CO30+CT30+CY30+DD30+DI30+DN30+DS30+DX30</f>
        <v>0.99999999999999989</v>
      </c>
    </row>
    <row r="31" spans="2:129" customFormat="1" ht="18" customHeight="1">
      <c r="C31" s="256"/>
      <c r="D31" s="258"/>
      <c r="E31" s="258"/>
      <c r="F31" s="258"/>
      <c r="G31" s="255"/>
      <c r="H31" s="254"/>
      <c r="I31" s="237">
        <f>M30*G30</f>
        <v>0</v>
      </c>
      <c r="J31" s="237"/>
      <c r="K31" s="237"/>
      <c r="L31" s="237"/>
      <c r="M31" s="235"/>
      <c r="N31" s="237">
        <f>R30*G30</f>
        <v>0</v>
      </c>
      <c r="O31" s="237"/>
      <c r="P31" s="237"/>
      <c r="Q31" s="237"/>
      <c r="R31" s="235"/>
      <c r="S31" s="237">
        <f>W30*G30</f>
        <v>0</v>
      </c>
      <c r="T31" s="237"/>
      <c r="U31" s="237"/>
      <c r="V31" s="237"/>
      <c r="W31" s="235"/>
      <c r="X31" s="237">
        <f>AB30*G30</f>
        <v>0</v>
      </c>
      <c r="Y31" s="237"/>
      <c r="Z31" s="237"/>
      <c r="AA31" s="237"/>
      <c r="AB31" s="235"/>
      <c r="AC31" s="237">
        <f>AG30*G30</f>
        <v>0</v>
      </c>
      <c r="AD31" s="237"/>
      <c r="AE31" s="237"/>
      <c r="AF31" s="237"/>
      <c r="AG31" s="235"/>
      <c r="AH31" s="237">
        <f>AL30*G30</f>
        <v>0</v>
      </c>
      <c r="AI31" s="237"/>
      <c r="AJ31" s="237"/>
      <c r="AK31" s="237"/>
      <c r="AL31" s="235"/>
      <c r="AM31" s="237">
        <f>AQ30*G30</f>
        <v>0</v>
      </c>
      <c r="AN31" s="237"/>
      <c r="AO31" s="237"/>
      <c r="AP31" s="237"/>
      <c r="AQ31" s="235"/>
      <c r="AR31" s="237">
        <f>AV30*G30</f>
        <v>0</v>
      </c>
      <c r="AS31" s="237"/>
      <c r="AT31" s="237"/>
      <c r="AU31" s="237"/>
      <c r="AV31" s="235"/>
      <c r="AW31" s="237">
        <f>BA30*G30</f>
        <v>0</v>
      </c>
      <c r="AX31" s="237"/>
      <c r="AY31" s="237"/>
      <c r="AZ31" s="237"/>
      <c r="BA31" s="235"/>
      <c r="BB31" s="237">
        <f>BF30*$G$30</f>
        <v>0</v>
      </c>
      <c r="BC31" s="237"/>
      <c r="BD31" s="237"/>
      <c r="BE31" s="237"/>
      <c r="BF31" s="235"/>
      <c r="BG31" s="237">
        <f>BK30*$G$30</f>
        <v>0</v>
      </c>
      <c r="BH31" s="237"/>
      <c r="BI31" s="237"/>
      <c r="BJ31" s="237"/>
      <c r="BK31" s="235"/>
      <c r="BL31" s="237">
        <f>BP30*$G$30</f>
        <v>0</v>
      </c>
      <c r="BM31" s="237"/>
      <c r="BN31" s="237"/>
      <c r="BO31" s="237"/>
      <c r="BP31" s="241"/>
      <c r="BQ31" s="237">
        <f>BU30*$G$30</f>
        <v>12892.713600000001</v>
      </c>
      <c r="BR31" s="237"/>
      <c r="BS31" s="237"/>
      <c r="BT31" s="237"/>
      <c r="BU31" s="235"/>
      <c r="BV31" s="237">
        <f>BZ30*$G$30</f>
        <v>12892.713600000001</v>
      </c>
      <c r="BW31" s="237"/>
      <c r="BX31" s="237"/>
      <c r="BY31" s="237"/>
      <c r="BZ31" s="235"/>
      <c r="CA31" s="237">
        <f>CE30*$G$30</f>
        <v>12892.713600000001</v>
      </c>
      <c r="CB31" s="237"/>
      <c r="CC31" s="237"/>
      <c r="CD31" s="237"/>
      <c r="CE31" s="235"/>
      <c r="CF31" s="237">
        <f>CJ30*$G$30</f>
        <v>12892.713600000001</v>
      </c>
      <c r="CG31" s="237"/>
      <c r="CH31" s="237"/>
      <c r="CI31" s="237"/>
      <c r="CJ31" s="235"/>
      <c r="CK31" s="237">
        <f>CO30*$G$30</f>
        <v>12892.713600000001</v>
      </c>
      <c r="CL31" s="237"/>
      <c r="CM31" s="237"/>
      <c r="CN31" s="237"/>
      <c r="CO31" s="244"/>
      <c r="CP31" s="237">
        <f>CT30*$G$30</f>
        <v>12892.713600000001</v>
      </c>
      <c r="CQ31" s="237"/>
      <c r="CR31" s="237"/>
      <c r="CS31" s="237"/>
      <c r="CT31" s="235"/>
      <c r="CU31" s="237">
        <f>CY30*$G$30</f>
        <v>12892.713600000001</v>
      </c>
      <c r="CV31" s="237"/>
      <c r="CW31" s="237"/>
      <c r="CX31" s="237"/>
      <c r="CY31" s="244"/>
      <c r="CZ31" s="237">
        <f>DD30*$G$30</f>
        <v>14504.302800000001</v>
      </c>
      <c r="DA31" s="237"/>
      <c r="DB31" s="237"/>
      <c r="DC31" s="237"/>
      <c r="DD31" s="244"/>
      <c r="DE31" s="237">
        <f>DI30*$G$30</f>
        <v>14504.302800000001</v>
      </c>
      <c r="DF31" s="237"/>
      <c r="DG31" s="237"/>
      <c r="DH31" s="237"/>
      <c r="DI31" s="244"/>
      <c r="DJ31" s="237">
        <f>DN30*$G$30</f>
        <v>14504.302800000001</v>
      </c>
      <c r="DK31" s="237"/>
      <c r="DL31" s="237"/>
      <c r="DM31" s="237"/>
      <c r="DN31" s="235"/>
      <c r="DO31" s="237">
        <f>DS30*$G$30</f>
        <v>14504.302800000001</v>
      </c>
      <c r="DP31" s="237"/>
      <c r="DQ31" s="237"/>
      <c r="DR31" s="237"/>
      <c r="DS31" s="235"/>
      <c r="DT31" s="237">
        <f>DX30*$G$30</f>
        <v>12892.713600000001</v>
      </c>
      <c r="DU31" s="237"/>
      <c r="DV31" s="237"/>
      <c r="DW31" s="237"/>
      <c r="DX31" s="243"/>
      <c r="DY31" s="235"/>
    </row>
    <row r="32" spans="2:129" customFormat="1" ht="18" customHeight="1">
      <c r="C32" s="256">
        <f ca="1">IF(ISNUMBER(INDIRECT(ADDRESS(ROW()-2,3))),INDIRECT(ADDRESS(ROW()-2,3))+1,1)</f>
        <v>12</v>
      </c>
      <c r="D32" s="257" t="str">
        <f>'Planilha Deson + M Cálculo'!D167</f>
        <v>012-INSTALAÇÕES DE INCÊNDIO</v>
      </c>
      <c r="E32" s="258"/>
      <c r="F32" s="258"/>
      <c r="G32" s="255">
        <f>'Planilha Deson + M Cálculo'!I231</f>
        <v>228371.39000000004</v>
      </c>
      <c r="H32" s="254">
        <f t="shared" ref="H32" si="68">G32/$G$104</f>
        <v>2.0664045301392157E-2</v>
      </c>
      <c r="I32" s="236"/>
      <c r="J32" s="236"/>
      <c r="K32" s="236"/>
      <c r="L32" s="236"/>
      <c r="M32" s="235"/>
      <c r="N32" s="236"/>
      <c r="O32" s="236"/>
      <c r="P32" s="236"/>
      <c r="Q32" s="236"/>
      <c r="R32" s="235"/>
      <c r="S32" s="236"/>
      <c r="T32" s="236"/>
      <c r="U32" s="236"/>
      <c r="V32" s="236"/>
      <c r="W32" s="235"/>
      <c r="X32" s="236"/>
      <c r="Y32" s="236"/>
      <c r="Z32" s="236"/>
      <c r="AA32" s="236"/>
      <c r="AB32" s="235"/>
      <c r="AC32" s="236"/>
      <c r="AD32" s="236"/>
      <c r="AE32" s="236"/>
      <c r="AF32" s="236"/>
      <c r="AG32" s="235"/>
      <c r="AH32" s="236"/>
      <c r="AI32" s="236"/>
      <c r="AJ32" s="236"/>
      <c r="AK32" s="236"/>
      <c r="AL32" s="235"/>
      <c r="AM32" s="236"/>
      <c r="AN32" s="236"/>
      <c r="AO32" s="236"/>
      <c r="AP32" s="236"/>
      <c r="AQ32" s="235"/>
      <c r="AR32" s="236"/>
      <c r="AS32" s="236"/>
      <c r="AT32" s="236"/>
      <c r="AU32" s="236"/>
      <c r="AV32" s="235"/>
      <c r="AW32" s="236"/>
      <c r="AX32" s="236"/>
      <c r="AY32" s="236"/>
      <c r="AZ32" s="236"/>
      <c r="BA32" s="235"/>
      <c r="BB32" s="236"/>
      <c r="BC32" s="236"/>
      <c r="BD32" s="236"/>
      <c r="BE32" s="236"/>
      <c r="BF32" s="235"/>
      <c r="BG32" s="247"/>
      <c r="BH32" s="248"/>
      <c r="BI32" s="248"/>
      <c r="BJ32" s="249"/>
      <c r="BK32" s="235"/>
      <c r="BL32" s="247"/>
      <c r="BM32" s="248"/>
      <c r="BN32" s="248"/>
      <c r="BO32" s="249"/>
      <c r="BP32" s="240"/>
      <c r="BQ32" s="247"/>
      <c r="BR32" s="248"/>
      <c r="BS32" s="248"/>
      <c r="BT32" s="249"/>
      <c r="BU32" s="235"/>
      <c r="BV32" s="247"/>
      <c r="BW32" s="248"/>
      <c r="BX32" s="248"/>
      <c r="BY32" s="249"/>
      <c r="BZ32" s="235"/>
      <c r="CA32" s="247"/>
      <c r="CB32" s="248"/>
      <c r="CC32" s="248"/>
      <c r="CD32" s="249"/>
      <c r="CE32" s="235"/>
      <c r="CF32" s="236"/>
      <c r="CG32" s="236"/>
      <c r="CH32" s="236"/>
      <c r="CI32" s="236"/>
      <c r="CJ32" s="235">
        <v>0.12</v>
      </c>
      <c r="CK32" s="236"/>
      <c r="CL32" s="236"/>
      <c r="CM32" s="236"/>
      <c r="CN32" s="236"/>
      <c r="CO32" s="240">
        <v>0.12</v>
      </c>
      <c r="CP32" s="236"/>
      <c r="CQ32" s="236"/>
      <c r="CR32" s="236"/>
      <c r="CS32" s="236"/>
      <c r="CT32" s="235">
        <v>0.12</v>
      </c>
      <c r="CU32" s="236"/>
      <c r="CV32" s="236"/>
      <c r="CW32" s="236"/>
      <c r="CX32" s="236"/>
      <c r="CY32" s="240">
        <v>0.12</v>
      </c>
      <c r="CZ32" s="236"/>
      <c r="DA32" s="236"/>
      <c r="DB32" s="236"/>
      <c r="DC32" s="236"/>
      <c r="DD32" s="240">
        <v>0.12</v>
      </c>
      <c r="DE32" s="236"/>
      <c r="DF32" s="236"/>
      <c r="DG32" s="236"/>
      <c r="DH32" s="236"/>
      <c r="DI32" s="240">
        <v>0.12</v>
      </c>
      <c r="DJ32" s="236"/>
      <c r="DK32" s="236"/>
      <c r="DL32" s="236"/>
      <c r="DM32" s="236"/>
      <c r="DN32" s="235">
        <v>0.12</v>
      </c>
      <c r="DO32" s="236"/>
      <c r="DP32" s="236"/>
      <c r="DQ32" s="236"/>
      <c r="DR32" s="236"/>
      <c r="DS32" s="235">
        <v>0.12</v>
      </c>
      <c r="DT32" s="236"/>
      <c r="DU32" s="236"/>
      <c r="DV32" s="236"/>
      <c r="DW32" s="236"/>
      <c r="DX32" s="242">
        <v>0.04</v>
      </c>
      <c r="DY32" s="235">
        <f t="shared" ref="DY32" si="69">M32+R32+W32+AB32+AG32+AL32+AQ32+AV32+BA32+BF32+BK32+BP32+BU32+BZ32+CE32+CJ32+CO32+CT32+CY32+DD32+DI32+DN32+DS32+DX32</f>
        <v>1</v>
      </c>
    </row>
    <row r="33" spans="3:129" customFormat="1" ht="18" customHeight="1">
      <c r="C33" s="256"/>
      <c r="D33" s="258"/>
      <c r="E33" s="258"/>
      <c r="F33" s="258"/>
      <c r="G33" s="255"/>
      <c r="H33" s="254"/>
      <c r="I33" s="237">
        <f>M32*G32</f>
        <v>0</v>
      </c>
      <c r="J33" s="237"/>
      <c r="K33" s="237"/>
      <c r="L33" s="237"/>
      <c r="M33" s="235"/>
      <c r="N33" s="237">
        <f>R32*G32</f>
        <v>0</v>
      </c>
      <c r="O33" s="237"/>
      <c r="P33" s="237"/>
      <c r="Q33" s="237"/>
      <c r="R33" s="235"/>
      <c r="S33" s="237">
        <f>W32*G32</f>
        <v>0</v>
      </c>
      <c r="T33" s="237"/>
      <c r="U33" s="237"/>
      <c r="V33" s="237"/>
      <c r="W33" s="235"/>
      <c r="X33" s="237">
        <f>AB32*G32</f>
        <v>0</v>
      </c>
      <c r="Y33" s="237"/>
      <c r="Z33" s="237"/>
      <c r="AA33" s="237"/>
      <c r="AB33" s="235"/>
      <c r="AC33" s="237">
        <f>AG32*G32</f>
        <v>0</v>
      </c>
      <c r="AD33" s="237"/>
      <c r="AE33" s="237"/>
      <c r="AF33" s="237"/>
      <c r="AG33" s="235"/>
      <c r="AH33" s="237">
        <f>AL32*G32</f>
        <v>0</v>
      </c>
      <c r="AI33" s="237"/>
      <c r="AJ33" s="237"/>
      <c r="AK33" s="237"/>
      <c r="AL33" s="235"/>
      <c r="AM33" s="237">
        <f>AQ32*G32</f>
        <v>0</v>
      </c>
      <c r="AN33" s="237"/>
      <c r="AO33" s="237"/>
      <c r="AP33" s="237"/>
      <c r="AQ33" s="235"/>
      <c r="AR33" s="237">
        <f>AV32*G32</f>
        <v>0</v>
      </c>
      <c r="AS33" s="237"/>
      <c r="AT33" s="237"/>
      <c r="AU33" s="237"/>
      <c r="AV33" s="235"/>
      <c r="AW33" s="237">
        <f>BA32*G32</f>
        <v>0</v>
      </c>
      <c r="AX33" s="237"/>
      <c r="AY33" s="237"/>
      <c r="AZ33" s="237"/>
      <c r="BA33" s="235"/>
      <c r="BB33" s="237">
        <f>BF32*$G$32</f>
        <v>0</v>
      </c>
      <c r="BC33" s="237"/>
      <c r="BD33" s="237"/>
      <c r="BE33" s="237"/>
      <c r="BF33" s="235"/>
      <c r="BG33" s="237">
        <f>BK32*$G$32</f>
        <v>0</v>
      </c>
      <c r="BH33" s="237"/>
      <c r="BI33" s="237"/>
      <c r="BJ33" s="237"/>
      <c r="BK33" s="235"/>
      <c r="BL33" s="237">
        <f>BP32*$G$32</f>
        <v>0</v>
      </c>
      <c r="BM33" s="237"/>
      <c r="BN33" s="237"/>
      <c r="BO33" s="237"/>
      <c r="BP33" s="241"/>
      <c r="BQ33" s="237">
        <f>BU32*$G$32</f>
        <v>0</v>
      </c>
      <c r="BR33" s="237"/>
      <c r="BS33" s="237"/>
      <c r="BT33" s="237"/>
      <c r="BU33" s="235"/>
      <c r="BV33" s="237">
        <f>BZ32*$G$32</f>
        <v>0</v>
      </c>
      <c r="BW33" s="237"/>
      <c r="BX33" s="237"/>
      <c r="BY33" s="237"/>
      <c r="BZ33" s="235"/>
      <c r="CA33" s="237">
        <f>CE32*$G$32</f>
        <v>0</v>
      </c>
      <c r="CB33" s="237"/>
      <c r="CC33" s="237"/>
      <c r="CD33" s="237"/>
      <c r="CE33" s="235"/>
      <c r="CF33" s="237">
        <f>CJ32*$G$32</f>
        <v>27404.566800000004</v>
      </c>
      <c r="CG33" s="237"/>
      <c r="CH33" s="237"/>
      <c r="CI33" s="237"/>
      <c r="CJ33" s="235"/>
      <c r="CK33" s="237">
        <f>CO32*$G$32</f>
        <v>27404.566800000004</v>
      </c>
      <c r="CL33" s="237"/>
      <c r="CM33" s="237"/>
      <c r="CN33" s="237"/>
      <c r="CO33" s="244"/>
      <c r="CP33" s="237">
        <f>CT32*$G$32</f>
        <v>27404.566800000004</v>
      </c>
      <c r="CQ33" s="237"/>
      <c r="CR33" s="237"/>
      <c r="CS33" s="237"/>
      <c r="CT33" s="235"/>
      <c r="CU33" s="237">
        <f>CY32*$G$32</f>
        <v>27404.566800000004</v>
      </c>
      <c r="CV33" s="237"/>
      <c r="CW33" s="237"/>
      <c r="CX33" s="237"/>
      <c r="CY33" s="244"/>
      <c r="CZ33" s="237">
        <f>DD32*$G$32</f>
        <v>27404.566800000004</v>
      </c>
      <c r="DA33" s="237"/>
      <c r="DB33" s="237"/>
      <c r="DC33" s="237"/>
      <c r="DD33" s="244"/>
      <c r="DE33" s="237">
        <f>DI32*$G$32</f>
        <v>27404.566800000004</v>
      </c>
      <c r="DF33" s="237"/>
      <c r="DG33" s="237"/>
      <c r="DH33" s="237"/>
      <c r="DI33" s="244"/>
      <c r="DJ33" s="237">
        <f>DN32*$G$32</f>
        <v>27404.566800000004</v>
      </c>
      <c r="DK33" s="237"/>
      <c r="DL33" s="237"/>
      <c r="DM33" s="237"/>
      <c r="DN33" s="235"/>
      <c r="DO33" s="237">
        <f>DS32*$G$32</f>
        <v>27404.566800000004</v>
      </c>
      <c r="DP33" s="237"/>
      <c r="DQ33" s="237"/>
      <c r="DR33" s="237"/>
      <c r="DS33" s="235"/>
      <c r="DT33" s="237">
        <f>DX32*$G$32</f>
        <v>9134.8556000000026</v>
      </c>
      <c r="DU33" s="237"/>
      <c r="DV33" s="237"/>
      <c r="DW33" s="237"/>
      <c r="DX33" s="243"/>
      <c r="DY33" s="235"/>
    </row>
    <row r="34" spans="3:129" customFormat="1" ht="18" customHeight="1">
      <c r="C34" s="256">
        <f ca="1">IF(ISNUMBER(INDIRECT(ADDRESS(ROW()-2,3))),INDIRECT(ADDRESS(ROW()-2,3))+1,1)</f>
        <v>13</v>
      </c>
      <c r="D34" s="257" t="str">
        <f>'Planilha Deson + M Cálculo'!D232</f>
        <v>013-INSTALAÇÕES FOTOVOLTAICA</v>
      </c>
      <c r="E34" s="258"/>
      <c r="F34" s="258"/>
      <c r="G34" s="255">
        <f>'Planilha Deson + M Cálculo'!I234</f>
        <v>373.04</v>
      </c>
      <c r="H34" s="254">
        <f t="shared" ref="H34" si="70">G34/$G$104</f>
        <v>3.3754295839033645E-5</v>
      </c>
      <c r="I34" s="236"/>
      <c r="J34" s="236"/>
      <c r="K34" s="236"/>
      <c r="L34" s="236"/>
      <c r="M34" s="235"/>
      <c r="N34" s="236"/>
      <c r="O34" s="236"/>
      <c r="P34" s="236"/>
      <c r="Q34" s="236"/>
      <c r="R34" s="235"/>
      <c r="S34" s="236"/>
      <c r="T34" s="236"/>
      <c r="U34" s="236"/>
      <c r="V34" s="236"/>
      <c r="W34" s="235"/>
      <c r="X34" s="236"/>
      <c r="Y34" s="236"/>
      <c r="Z34" s="236"/>
      <c r="AA34" s="236"/>
      <c r="AB34" s="235"/>
      <c r="AC34" s="236"/>
      <c r="AD34" s="236"/>
      <c r="AE34" s="236"/>
      <c r="AF34" s="236"/>
      <c r="AG34" s="235"/>
      <c r="AH34" s="236"/>
      <c r="AI34" s="236"/>
      <c r="AJ34" s="236"/>
      <c r="AK34" s="236"/>
      <c r="AL34" s="235"/>
      <c r="AM34" s="236"/>
      <c r="AN34" s="236"/>
      <c r="AO34" s="236"/>
      <c r="AP34" s="236"/>
      <c r="AQ34" s="253"/>
      <c r="AR34" s="236"/>
      <c r="AS34" s="236"/>
      <c r="AT34" s="236"/>
      <c r="AU34" s="236"/>
      <c r="AV34" s="235"/>
      <c r="AW34" s="236"/>
      <c r="AX34" s="236"/>
      <c r="AY34" s="236"/>
      <c r="AZ34" s="236"/>
      <c r="BA34" s="235"/>
      <c r="BB34" s="236"/>
      <c r="BC34" s="236"/>
      <c r="BD34" s="236"/>
      <c r="BE34" s="236"/>
      <c r="BF34" s="235"/>
      <c r="BG34" s="247"/>
      <c r="BH34" s="248"/>
      <c r="BI34" s="248"/>
      <c r="BJ34" s="249"/>
      <c r="BK34" s="235"/>
      <c r="BL34" s="247"/>
      <c r="BM34" s="248"/>
      <c r="BN34" s="248"/>
      <c r="BO34" s="249"/>
      <c r="BP34" s="240"/>
      <c r="BQ34" s="247"/>
      <c r="BR34" s="248"/>
      <c r="BS34" s="248"/>
      <c r="BT34" s="249"/>
      <c r="BU34" s="235"/>
      <c r="BV34" s="247"/>
      <c r="BW34" s="248"/>
      <c r="BX34" s="248"/>
      <c r="BY34" s="249"/>
      <c r="BZ34" s="235"/>
      <c r="CA34" s="247"/>
      <c r="CB34" s="248"/>
      <c r="CC34" s="248"/>
      <c r="CD34" s="249"/>
      <c r="CE34" s="235"/>
      <c r="CF34" s="247"/>
      <c r="CG34" s="248"/>
      <c r="CH34" s="248"/>
      <c r="CI34" s="249"/>
      <c r="CJ34" s="235"/>
      <c r="CK34" s="247"/>
      <c r="CL34" s="248"/>
      <c r="CM34" s="248"/>
      <c r="CN34" s="249"/>
      <c r="CO34" s="240"/>
      <c r="CP34" s="247"/>
      <c r="CQ34" s="248"/>
      <c r="CR34" s="248"/>
      <c r="CS34" s="249"/>
      <c r="CT34" s="235"/>
      <c r="CU34" s="236"/>
      <c r="CV34" s="236"/>
      <c r="CW34" s="236"/>
      <c r="CX34" s="236"/>
      <c r="CY34" s="240"/>
      <c r="CZ34" s="236"/>
      <c r="DA34" s="236"/>
      <c r="DB34" s="236"/>
      <c r="DC34" s="236"/>
      <c r="DD34" s="240"/>
      <c r="DE34" s="236"/>
      <c r="DF34" s="236"/>
      <c r="DG34" s="236"/>
      <c r="DH34" s="236"/>
      <c r="DI34" s="240">
        <v>1</v>
      </c>
      <c r="DJ34" s="236"/>
      <c r="DK34" s="236"/>
      <c r="DL34" s="236"/>
      <c r="DM34" s="236"/>
      <c r="DN34" s="235"/>
      <c r="DO34" s="236"/>
      <c r="DP34" s="236"/>
      <c r="DQ34" s="236"/>
      <c r="DR34" s="236"/>
      <c r="DS34" s="235"/>
      <c r="DT34" s="236"/>
      <c r="DU34" s="236"/>
      <c r="DV34" s="236"/>
      <c r="DW34" s="236"/>
      <c r="DX34" s="242"/>
      <c r="DY34" s="235">
        <f t="shared" ref="DY34" si="71">M34+R34+W34+AB34+AG34+AL34+AQ34+AV34+BA34+BF34+BK34+BP34+BU34+BZ34+CE34+CJ34+CO34+CT34+CY34+DD34+DI34+DN34+DS34+DX34</f>
        <v>1</v>
      </c>
    </row>
    <row r="35" spans="3:129" customFormat="1" ht="18" customHeight="1">
      <c r="C35" s="256"/>
      <c r="D35" s="258"/>
      <c r="E35" s="258"/>
      <c r="F35" s="258"/>
      <c r="G35" s="255"/>
      <c r="H35" s="254"/>
      <c r="I35" s="237">
        <f>M34*G34</f>
        <v>0</v>
      </c>
      <c r="J35" s="237"/>
      <c r="K35" s="237"/>
      <c r="L35" s="237"/>
      <c r="M35" s="235"/>
      <c r="N35" s="237">
        <f>R34*G34</f>
        <v>0</v>
      </c>
      <c r="O35" s="237"/>
      <c r="P35" s="237"/>
      <c r="Q35" s="237"/>
      <c r="R35" s="235"/>
      <c r="S35" s="237">
        <f>W34*G34</f>
        <v>0</v>
      </c>
      <c r="T35" s="237"/>
      <c r="U35" s="237"/>
      <c r="V35" s="237"/>
      <c r="W35" s="235"/>
      <c r="X35" s="237">
        <f>AB34*G34</f>
        <v>0</v>
      </c>
      <c r="Y35" s="237"/>
      <c r="Z35" s="237"/>
      <c r="AA35" s="237"/>
      <c r="AB35" s="235"/>
      <c r="AC35" s="237">
        <f>AG34*G34</f>
        <v>0</v>
      </c>
      <c r="AD35" s="237"/>
      <c r="AE35" s="237"/>
      <c r="AF35" s="237"/>
      <c r="AG35" s="235"/>
      <c r="AH35" s="237">
        <f>AL34*G34</f>
        <v>0</v>
      </c>
      <c r="AI35" s="237"/>
      <c r="AJ35" s="237"/>
      <c r="AK35" s="237"/>
      <c r="AL35" s="235"/>
      <c r="AM35" s="237">
        <f>AQ34*G34</f>
        <v>0</v>
      </c>
      <c r="AN35" s="237"/>
      <c r="AO35" s="237"/>
      <c r="AP35" s="237"/>
      <c r="AQ35" s="253"/>
      <c r="AR35" s="237">
        <f>AV34*G34</f>
        <v>0</v>
      </c>
      <c r="AS35" s="237"/>
      <c r="AT35" s="237"/>
      <c r="AU35" s="237"/>
      <c r="AV35" s="235"/>
      <c r="AW35" s="237">
        <f>BA34*G34</f>
        <v>0</v>
      </c>
      <c r="AX35" s="237"/>
      <c r="AY35" s="237"/>
      <c r="AZ35" s="237"/>
      <c r="BA35" s="235"/>
      <c r="BB35" s="237">
        <f>BF34*$G$34</f>
        <v>0</v>
      </c>
      <c r="BC35" s="237"/>
      <c r="BD35" s="237"/>
      <c r="BE35" s="237"/>
      <c r="BF35" s="235"/>
      <c r="BG35" s="237">
        <f>BK34*$G$34</f>
        <v>0</v>
      </c>
      <c r="BH35" s="237"/>
      <c r="BI35" s="237"/>
      <c r="BJ35" s="237"/>
      <c r="BK35" s="235"/>
      <c r="BL35" s="237">
        <f>BP34*$G$34</f>
        <v>0</v>
      </c>
      <c r="BM35" s="237"/>
      <c r="BN35" s="237"/>
      <c r="BO35" s="237"/>
      <c r="BP35" s="241"/>
      <c r="BQ35" s="237">
        <f>BU34*$G$34</f>
        <v>0</v>
      </c>
      <c r="BR35" s="237"/>
      <c r="BS35" s="237"/>
      <c r="BT35" s="237"/>
      <c r="BU35" s="235"/>
      <c r="BV35" s="237">
        <f>BZ34*$G$34</f>
        <v>0</v>
      </c>
      <c r="BW35" s="237"/>
      <c r="BX35" s="237"/>
      <c r="BY35" s="237"/>
      <c r="BZ35" s="235"/>
      <c r="CA35" s="237">
        <f>CE34*$G$34</f>
        <v>0</v>
      </c>
      <c r="CB35" s="237"/>
      <c r="CC35" s="237"/>
      <c r="CD35" s="237"/>
      <c r="CE35" s="235"/>
      <c r="CF35" s="237">
        <f>CJ34*$G$34</f>
        <v>0</v>
      </c>
      <c r="CG35" s="237"/>
      <c r="CH35" s="237"/>
      <c r="CI35" s="237"/>
      <c r="CJ35" s="235"/>
      <c r="CK35" s="237">
        <f>CO34*$G$34</f>
        <v>0</v>
      </c>
      <c r="CL35" s="237"/>
      <c r="CM35" s="237"/>
      <c r="CN35" s="237"/>
      <c r="CO35" s="244"/>
      <c r="CP35" s="237">
        <f>CT34*$G$34</f>
        <v>0</v>
      </c>
      <c r="CQ35" s="237"/>
      <c r="CR35" s="237"/>
      <c r="CS35" s="237"/>
      <c r="CT35" s="235"/>
      <c r="CU35" s="237">
        <f>CY34*$G$34</f>
        <v>0</v>
      </c>
      <c r="CV35" s="237"/>
      <c r="CW35" s="237"/>
      <c r="CX35" s="237"/>
      <c r="CY35" s="244"/>
      <c r="CZ35" s="237">
        <f>DD34*$G$34</f>
        <v>0</v>
      </c>
      <c r="DA35" s="237"/>
      <c r="DB35" s="237"/>
      <c r="DC35" s="237"/>
      <c r="DD35" s="244"/>
      <c r="DE35" s="237">
        <f>DI34*$G$34</f>
        <v>373.04</v>
      </c>
      <c r="DF35" s="237"/>
      <c r="DG35" s="237"/>
      <c r="DH35" s="237"/>
      <c r="DI35" s="244"/>
      <c r="DJ35" s="237">
        <f>DN34*$G$34</f>
        <v>0</v>
      </c>
      <c r="DK35" s="237"/>
      <c r="DL35" s="237"/>
      <c r="DM35" s="237"/>
      <c r="DN35" s="235"/>
      <c r="DO35" s="237">
        <f>DS34*$G$34</f>
        <v>0</v>
      </c>
      <c r="DP35" s="237"/>
      <c r="DQ35" s="237"/>
      <c r="DR35" s="237"/>
      <c r="DS35" s="235"/>
      <c r="DT35" s="237">
        <f>DX34*$G$34</f>
        <v>0</v>
      </c>
      <c r="DU35" s="237"/>
      <c r="DV35" s="237"/>
      <c r="DW35" s="237"/>
      <c r="DX35" s="243"/>
      <c r="DY35" s="235"/>
    </row>
    <row r="36" spans="3:129" customFormat="1" ht="18" customHeight="1">
      <c r="C36" s="256">
        <f ca="1">IF(ISNUMBER(INDIRECT(ADDRESS(ROW()-2,3))),INDIRECT(ADDRESS(ROW()-2,3))+1,1)</f>
        <v>14</v>
      </c>
      <c r="D36" s="257" t="str">
        <f>'Planilha Deson + M Cálculo'!D235</f>
        <v>014-INSTALAÇÕES ESPECIAIS</v>
      </c>
      <c r="E36" s="258"/>
      <c r="F36" s="258"/>
      <c r="G36" s="255">
        <f>'Planilha Deson + M Cálculo'!I242</f>
        <v>49408</v>
      </c>
      <c r="H36" s="254">
        <f t="shared" ref="H36" si="72">G36/$G$104</f>
        <v>4.4706526078033835E-3</v>
      </c>
      <c r="I36" s="236"/>
      <c r="J36" s="236"/>
      <c r="K36" s="236"/>
      <c r="L36" s="236"/>
      <c r="M36" s="235"/>
      <c r="N36" s="236"/>
      <c r="O36" s="236"/>
      <c r="P36" s="236"/>
      <c r="Q36" s="236"/>
      <c r="R36" s="235"/>
      <c r="S36" s="236"/>
      <c r="T36" s="236"/>
      <c r="U36" s="236"/>
      <c r="V36" s="236"/>
      <c r="W36" s="235"/>
      <c r="X36" s="236"/>
      <c r="Y36" s="236"/>
      <c r="Z36" s="236"/>
      <c r="AA36" s="236"/>
      <c r="AB36" s="235"/>
      <c r="AC36" s="236"/>
      <c r="AD36" s="236"/>
      <c r="AE36" s="236"/>
      <c r="AF36" s="236"/>
      <c r="AG36" s="235"/>
      <c r="AH36" s="236"/>
      <c r="AI36" s="236"/>
      <c r="AJ36" s="236"/>
      <c r="AK36" s="236"/>
      <c r="AL36" s="235"/>
      <c r="AM36" s="236"/>
      <c r="AN36" s="236"/>
      <c r="AO36" s="236"/>
      <c r="AP36" s="236"/>
      <c r="AQ36" s="235"/>
      <c r="AR36" s="236"/>
      <c r="AS36" s="236"/>
      <c r="AT36" s="236"/>
      <c r="AU36" s="236"/>
      <c r="AV36" s="235"/>
      <c r="AW36" s="236"/>
      <c r="AX36" s="236"/>
      <c r="AY36" s="236"/>
      <c r="AZ36" s="236"/>
      <c r="BA36" s="235"/>
      <c r="BB36" s="236"/>
      <c r="BC36" s="236"/>
      <c r="BD36" s="236"/>
      <c r="BE36" s="236"/>
      <c r="BF36" s="235"/>
      <c r="BG36" s="247"/>
      <c r="BH36" s="248"/>
      <c r="BI36" s="248"/>
      <c r="BJ36" s="249"/>
      <c r="BK36" s="235"/>
      <c r="BL36" s="247"/>
      <c r="BM36" s="248"/>
      <c r="BN36" s="248"/>
      <c r="BO36" s="249"/>
      <c r="BP36" s="240"/>
      <c r="BQ36" s="247"/>
      <c r="BR36" s="248"/>
      <c r="BS36" s="248"/>
      <c r="BT36" s="249"/>
      <c r="BU36" s="235"/>
      <c r="BV36" s="247"/>
      <c r="BW36" s="248"/>
      <c r="BX36" s="248"/>
      <c r="BY36" s="249"/>
      <c r="BZ36" s="235"/>
      <c r="CA36" s="247"/>
      <c r="CB36" s="248"/>
      <c r="CC36" s="248"/>
      <c r="CD36" s="249"/>
      <c r="CE36" s="235"/>
      <c r="CF36" s="247"/>
      <c r="CG36" s="248"/>
      <c r="CH36" s="248"/>
      <c r="CI36" s="249"/>
      <c r="CJ36" s="235"/>
      <c r="CK36" s="236"/>
      <c r="CL36" s="236"/>
      <c r="CM36" s="236"/>
      <c r="CN36" s="236"/>
      <c r="CO36" s="240">
        <v>0.5</v>
      </c>
      <c r="CP36" s="236"/>
      <c r="CQ36" s="236"/>
      <c r="CR36" s="236"/>
      <c r="CS36" s="236"/>
      <c r="CT36" s="235">
        <v>0.5</v>
      </c>
      <c r="CU36" s="236"/>
      <c r="CV36" s="236"/>
      <c r="CW36" s="236"/>
      <c r="CX36" s="236"/>
      <c r="CY36" s="240"/>
      <c r="CZ36" s="236"/>
      <c r="DA36" s="236"/>
      <c r="DB36" s="236"/>
      <c r="DC36" s="236"/>
      <c r="DD36" s="240"/>
      <c r="DE36" s="236"/>
      <c r="DF36" s="236"/>
      <c r="DG36" s="236"/>
      <c r="DH36" s="236"/>
      <c r="DI36" s="240"/>
      <c r="DJ36" s="236"/>
      <c r="DK36" s="236"/>
      <c r="DL36" s="236"/>
      <c r="DM36" s="236"/>
      <c r="DN36" s="235"/>
      <c r="DO36" s="236"/>
      <c r="DP36" s="236"/>
      <c r="DQ36" s="236"/>
      <c r="DR36" s="236"/>
      <c r="DS36" s="235"/>
      <c r="DT36" s="236"/>
      <c r="DU36" s="236"/>
      <c r="DV36" s="236"/>
      <c r="DW36" s="236"/>
      <c r="DX36" s="242"/>
      <c r="DY36" s="235">
        <f t="shared" ref="DY36" si="73">M36+R36+W36+AB36+AG36+AL36+AQ36+AV36+BA36+BF36+BK36+BP36+BU36+BZ36+CE36+CJ36+CO36+CT36+CY36+DD36+DI36+DN36+DS36+DX36</f>
        <v>1</v>
      </c>
    </row>
    <row r="37" spans="3:129" customFormat="1" ht="18" customHeight="1">
      <c r="C37" s="256"/>
      <c r="D37" s="258"/>
      <c r="E37" s="258"/>
      <c r="F37" s="258"/>
      <c r="G37" s="255"/>
      <c r="H37" s="254"/>
      <c r="I37" s="237">
        <f>M36*G36</f>
        <v>0</v>
      </c>
      <c r="J37" s="237"/>
      <c r="K37" s="237"/>
      <c r="L37" s="237"/>
      <c r="M37" s="235"/>
      <c r="N37" s="237">
        <f>R36*G36</f>
        <v>0</v>
      </c>
      <c r="O37" s="237"/>
      <c r="P37" s="237"/>
      <c r="Q37" s="237"/>
      <c r="R37" s="235"/>
      <c r="S37" s="237">
        <f>W36*G36</f>
        <v>0</v>
      </c>
      <c r="T37" s="237"/>
      <c r="U37" s="237"/>
      <c r="V37" s="237"/>
      <c r="W37" s="235"/>
      <c r="X37" s="237">
        <f>AB36*G36</f>
        <v>0</v>
      </c>
      <c r="Y37" s="237"/>
      <c r="Z37" s="237"/>
      <c r="AA37" s="237"/>
      <c r="AB37" s="235"/>
      <c r="AC37" s="237">
        <f>AG36*G36</f>
        <v>0</v>
      </c>
      <c r="AD37" s="237"/>
      <c r="AE37" s="237"/>
      <c r="AF37" s="237"/>
      <c r="AG37" s="235"/>
      <c r="AH37" s="237">
        <f>AL36*G36</f>
        <v>0</v>
      </c>
      <c r="AI37" s="237"/>
      <c r="AJ37" s="237"/>
      <c r="AK37" s="237"/>
      <c r="AL37" s="235"/>
      <c r="AM37" s="237">
        <f>AQ36*G36</f>
        <v>0</v>
      </c>
      <c r="AN37" s="237"/>
      <c r="AO37" s="237"/>
      <c r="AP37" s="237"/>
      <c r="AQ37" s="235"/>
      <c r="AR37" s="237">
        <f>AV36*G36</f>
        <v>0</v>
      </c>
      <c r="AS37" s="237"/>
      <c r="AT37" s="237"/>
      <c r="AU37" s="237"/>
      <c r="AV37" s="235"/>
      <c r="AW37" s="237">
        <f>BA36*G36</f>
        <v>0</v>
      </c>
      <c r="AX37" s="237"/>
      <c r="AY37" s="237"/>
      <c r="AZ37" s="237"/>
      <c r="BA37" s="235"/>
      <c r="BB37" s="237">
        <f>BF36*$G$36</f>
        <v>0</v>
      </c>
      <c r="BC37" s="237"/>
      <c r="BD37" s="237"/>
      <c r="BE37" s="237"/>
      <c r="BF37" s="235"/>
      <c r="BG37" s="237">
        <f>BK36*$G$36</f>
        <v>0</v>
      </c>
      <c r="BH37" s="237"/>
      <c r="BI37" s="237"/>
      <c r="BJ37" s="237"/>
      <c r="BK37" s="235"/>
      <c r="BL37" s="237">
        <f>BP36*$G$36</f>
        <v>0</v>
      </c>
      <c r="BM37" s="237"/>
      <c r="BN37" s="237"/>
      <c r="BO37" s="237"/>
      <c r="BP37" s="241"/>
      <c r="BQ37" s="237">
        <f>BU36*$G$36</f>
        <v>0</v>
      </c>
      <c r="BR37" s="237"/>
      <c r="BS37" s="237"/>
      <c r="BT37" s="237"/>
      <c r="BU37" s="235"/>
      <c r="BV37" s="237">
        <f>BZ36*$G$36</f>
        <v>0</v>
      </c>
      <c r="BW37" s="237"/>
      <c r="BX37" s="237"/>
      <c r="BY37" s="237"/>
      <c r="BZ37" s="235"/>
      <c r="CA37" s="237">
        <f>CE36*$G$36</f>
        <v>0</v>
      </c>
      <c r="CB37" s="237"/>
      <c r="CC37" s="237"/>
      <c r="CD37" s="237"/>
      <c r="CE37" s="235"/>
      <c r="CF37" s="237">
        <f>CJ36*$G$36</f>
        <v>0</v>
      </c>
      <c r="CG37" s="237"/>
      <c r="CH37" s="237"/>
      <c r="CI37" s="237"/>
      <c r="CJ37" s="235"/>
      <c r="CK37" s="237">
        <f>CO36*$G$36</f>
        <v>24704</v>
      </c>
      <c r="CL37" s="237"/>
      <c r="CM37" s="237"/>
      <c r="CN37" s="237"/>
      <c r="CO37" s="244"/>
      <c r="CP37" s="237">
        <f>CT36*$G$36</f>
        <v>24704</v>
      </c>
      <c r="CQ37" s="237"/>
      <c r="CR37" s="237"/>
      <c r="CS37" s="237"/>
      <c r="CT37" s="235"/>
      <c r="CU37" s="237">
        <f>CY36*$G$36</f>
        <v>0</v>
      </c>
      <c r="CV37" s="237"/>
      <c r="CW37" s="237"/>
      <c r="CX37" s="237"/>
      <c r="CY37" s="244"/>
      <c r="CZ37" s="237">
        <f>DD36*$G$36</f>
        <v>0</v>
      </c>
      <c r="DA37" s="237"/>
      <c r="DB37" s="237"/>
      <c r="DC37" s="237"/>
      <c r="DD37" s="244"/>
      <c r="DE37" s="237">
        <f>DI36*$G$36</f>
        <v>0</v>
      </c>
      <c r="DF37" s="237"/>
      <c r="DG37" s="237"/>
      <c r="DH37" s="237"/>
      <c r="DI37" s="244"/>
      <c r="DJ37" s="237">
        <f>DN36*$G$36</f>
        <v>0</v>
      </c>
      <c r="DK37" s="237"/>
      <c r="DL37" s="237"/>
      <c r="DM37" s="237"/>
      <c r="DN37" s="235"/>
      <c r="DO37" s="237">
        <f>DS36*$G$36</f>
        <v>0</v>
      </c>
      <c r="DP37" s="237"/>
      <c r="DQ37" s="237"/>
      <c r="DR37" s="237"/>
      <c r="DS37" s="235"/>
      <c r="DT37" s="237">
        <f>DX36*$G$36</f>
        <v>0</v>
      </c>
      <c r="DU37" s="237"/>
      <c r="DV37" s="237"/>
      <c r="DW37" s="237"/>
      <c r="DX37" s="243"/>
      <c r="DY37" s="235"/>
    </row>
    <row r="38" spans="3:129" customFormat="1" ht="18" customHeight="1">
      <c r="C38" s="256">
        <f ca="1">IF(ISNUMBER(INDIRECT(ADDRESS(ROW()-2,3))),INDIRECT(ADDRESS(ROW()-2,3))+1,1)</f>
        <v>15</v>
      </c>
      <c r="D38" s="257" t="str">
        <f>'Planilha Deson + M Cálculo'!D243</f>
        <v>015-PAREDES, DIVISÓRIAS E FORROS</v>
      </c>
      <c r="E38" s="258"/>
      <c r="F38" s="258"/>
      <c r="G38" s="255">
        <f>'Planilha Deson + M Cálculo'!I252</f>
        <v>960449.62</v>
      </c>
      <c r="H38" s="254">
        <f t="shared" ref="H38" si="74">G38/$G$104</f>
        <v>8.6905695399869837E-2</v>
      </c>
      <c r="I38" s="236"/>
      <c r="J38" s="236"/>
      <c r="K38" s="236"/>
      <c r="L38" s="236"/>
      <c r="M38" s="235"/>
      <c r="N38" s="236"/>
      <c r="O38" s="236"/>
      <c r="P38" s="236"/>
      <c r="Q38" s="236"/>
      <c r="R38" s="235"/>
      <c r="S38" s="236"/>
      <c r="T38" s="236"/>
      <c r="U38" s="236"/>
      <c r="V38" s="236"/>
      <c r="W38" s="235"/>
      <c r="X38" s="236"/>
      <c r="Y38" s="236"/>
      <c r="Z38" s="236"/>
      <c r="AA38" s="236"/>
      <c r="AB38" s="235"/>
      <c r="AC38" s="236"/>
      <c r="AD38" s="236"/>
      <c r="AE38" s="236"/>
      <c r="AF38" s="236"/>
      <c r="AG38" s="235"/>
      <c r="AH38" s="236"/>
      <c r="AI38" s="236"/>
      <c r="AJ38" s="236"/>
      <c r="AK38" s="236"/>
      <c r="AL38" s="235"/>
      <c r="AM38" s="236"/>
      <c r="AN38" s="236"/>
      <c r="AO38" s="236"/>
      <c r="AP38" s="236"/>
      <c r="AQ38" s="235"/>
      <c r="AR38" s="236"/>
      <c r="AS38" s="236"/>
      <c r="AT38" s="236"/>
      <c r="AU38" s="236"/>
      <c r="AV38" s="235"/>
      <c r="AW38" s="236"/>
      <c r="AX38" s="236"/>
      <c r="AY38" s="236"/>
      <c r="AZ38" s="236"/>
      <c r="BA38" s="235"/>
      <c r="BB38" s="236"/>
      <c r="BC38" s="236"/>
      <c r="BD38" s="236"/>
      <c r="BE38" s="236"/>
      <c r="BF38" s="235"/>
      <c r="BG38" s="247"/>
      <c r="BH38" s="248"/>
      <c r="BI38" s="248"/>
      <c r="BJ38" s="249"/>
      <c r="BK38" s="235"/>
      <c r="BL38" s="247"/>
      <c r="BM38" s="248"/>
      <c r="BN38" s="248"/>
      <c r="BO38" s="249"/>
      <c r="BP38" s="240"/>
      <c r="BQ38" s="236"/>
      <c r="BR38" s="236"/>
      <c r="BS38" s="236"/>
      <c r="BT38" s="236"/>
      <c r="BU38" s="235">
        <v>0.15</v>
      </c>
      <c r="BV38" s="236"/>
      <c r="BW38" s="236"/>
      <c r="BX38" s="236"/>
      <c r="BY38" s="236"/>
      <c r="BZ38" s="235">
        <v>0.15</v>
      </c>
      <c r="CA38" s="236"/>
      <c r="CB38" s="236"/>
      <c r="CC38" s="236"/>
      <c r="CD38" s="236"/>
      <c r="CE38" s="235">
        <v>0.15</v>
      </c>
      <c r="CF38" s="236"/>
      <c r="CG38" s="236"/>
      <c r="CH38" s="236"/>
      <c r="CI38" s="236"/>
      <c r="CJ38" s="235">
        <v>0.15</v>
      </c>
      <c r="CK38" s="236"/>
      <c r="CL38" s="236"/>
      <c r="CM38" s="236"/>
      <c r="CN38" s="236"/>
      <c r="CO38" s="240">
        <v>0.15</v>
      </c>
      <c r="CP38" s="236"/>
      <c r="CQ38" s="236"/>
      <c r="CR38" s="236"/>
      <c r="CS38" s="236"/>
      <c r="CT38" s="235">
        <v>0.15</v>
      </c>
      <c r="CU38" s="236"/>
      <c r="CV38" s="236"/>
      <c r="CW38" s="236"/>
      <c r="CX38" s="236"/>
      <c r="CY38" s="240">
        <v>0.1</v>
      </c>
      <c r="CZ38" s="236"/>
      <c r="DA38" s="236"/>
      <c r="DB38" s="236"/>
      <c r="DC38" s="236"/>
      <c r="DD38" s="240"/>
      <c r="DE38" s="236"/>
      <c r="DF38" s="236"/>
      <c r="DG38" s="236"/>
      <c r="DH38" s="236"/>
      <c r="DI38" s="240"/>
      <c r="DJ38" s="236"/>
      <c r="DK38" s="236"/>
      <c r="DL38" s="236"/>
      <c r="DM38" s="236"/>
      <c r="DN38" s="235"/>
      <c r="DO38" s="236"/>
      <c r="DP38" s="236"/>
      <c r="DQ38" s="236"/>
      <c r="DR38" s="236"/>
      <c r="DS38" s="235"/>
      <c r="DT38" s="236"/>
      <c r="DU38" s="236"/>
      <c r="DV38" s="236"/>
      <c r="DW38" s="236"/>
      <c r="DX38" s="242"/>
      <c r="DY38" s="235">
        <f t="shared" ref="DY38" si="75">M38+R38+W38+AB38+AG38+AL38+AQ38+AV38+BA38+BF38+BK38+BP38+BU38+BZ38+CE38+CJ38+CO38+CT38+CY38+DD38+DI38+DN38+DS38+DX38</f>
        <v>1</v>
      </c>
    </row>
    <row r="39" spans="3:129" customFormat="1" ht="18" customHeight="1">
      <c r="C39" s="256"/>
      <c r="D39" s="258"/>
      <c r="E39" s="258"/>
      <c r="F39" s="258"/>
      <c r="G39" s="255"/>
      <c r="H39" s="254"/>
      <c r="I39" s="237">
        <f>M38*G38</f>
        <v>0</v>
      </c>
      <c r="J39" s="237"/>
      <c r="K39" s="237"/>
      <c r="L39" s="237"/>
      <c r="M39" s="235"/>
      <c r="N39" s="237">
        <f>R38*G38</f>
        <v>0</v>
      </c>
      <c r="O39" s="237"/>
      <c r="P39" s="237"/>
      <c r="Q39" s="237"/>
      <c r="R39" s="235"/>
      <c r="S39" s="237">
        <f>W38*G38</f>
        <v>0</v>
      </c>
      <c r="T39" s="237"/>
      <c r="U39" s="237"/>
      <c r="V39" s="237"/>
      <c r="W39" s="235"/>
      <c r="X39" s="237">
        <f>AB38*G38</f>
        <v>0</v>
      </c>
      <c r="Y39" s="237"/>
      <c r="Z39" s="237"/>
      <c r="AA39" s="237"/>
      <c r="AB39" s="235"/>
      <c r="AC39" s="237">
        <f>AG38*G38</f>
        <v>0</v>
      </c>
      <c r="AD39" s="237"/>
      <c r="AE39" s="237"/>
      <c r="AF39" s="237"/>
      <c r="AG39" s="235"/>
      <c r="AH39" s="237">
        <f>AL38*G38</f>
        <v>0</v>
      </c>
      <c r="AI39" s="237"/>
      <c r="AJ39" s="237"/>
      <c r="AK39" s="237"/>
      <c r="AL39" s="235"/>
      <c r="AM39" s="237">
        <f>AQ38*G38</f>
        <v>0</v>
      </c>
      <c r="AN39" s="237"/>
      <c r="AO39" s="237"/>
      <c r="AP39" s="237"/>
      <c r="AQ39" s="235"/>
      <c r="AR39" s="237">
        <f>AV38*G38</f>
        <v>0</v>
      </c>
      <c r="AS39" s="237"/>
      <c r="AT39" s="237"/>
      <c r="AU39" s="237"/>
      <c r="AV39" s="235"/>
      <c r="AW39" s="237">
        <f>BA38*G38</f>
        <v>0</v>
      </c>
      <c r="AX39" s="237"/>
      <c r="AY39" s="237"/>
      <c r="AZ39" s="237"/>
      <c r="BA39" s="235"/>
      <c r="BB39" s="237">
        <f>BF38*$G$38</f>
        <v>0</v>
      </c>
      <c r="BC39" s="237"/>
      <c r="BD39" s="237"/>
      <c r="BE39" s="237"/>
      <c r="BF39" s="235"/>
      <c r="BG39" s="237">
        <f>BK38*$G$38</f>
        <v>0</v>
      </c>
      <c r="BH39" s="237"/>
      <c r="BI39" s="237"/>
      <c r="BJ39" s="237"/>
      <c r="BK39" s="235"/>
      <c r="BL39" s="237">
        <f>BP38*$G$38</f>
        <v>0</v>
      </c>
      <c r="BM39" s="237"/>
      <c r="BN39" s="237"/>
      <c r="BO39" s="237"/>
      <c r="BP39" s="241"/>
      <c r="BQ39" s="237">
        <f>BU38*$G$38</f>
        <v>144067.443</v>
      </c>
      <c r="BR39" s="237"/>
      <c r="BS39" s="237"/>
      <c r="BT39" s="237"/>
      <c r="BU39" s="235"/>
      <c r="BV39" s="237">
        <f>BZ38*$G$38</f>
        <v>144067.443</v>
      </c>
      <c r="BW39" s="237"/>
      <c r="BX39" s="237"/>
      <c r="BY39" s="237"/>
      <c r="BZ39" s="235"/>
      <c r="CA39" s="237">
        <f>CE38*$G$38</f>
        <v>144067.443</v>
      </c>
      <c r="CB39" s="237"/>
      <c r="CC39" s="237"/>
      <c r="CD39" s="237"/>
      <c r="CE39" s="235"/>
      <c r="CF39" s="237">
        <f>CJ38*$G$38</f>
        <v>144067.443</v>
      </c>
      <c r="CG39" s="237"/>
      <c r="CH39" s="237"/>
      <c r="CI39" s="237"/>
      <c r="CJ39" s="235"/>
      <c r="CK39" s="237">
        <f>CO38*$G$38</f>
        <v>144067.443</v>
      </c>
      <c r="CL39" s="237"/>
      <c r="CM39" s="237"/>
      <c r="CN39" s="237"/>
      <c r="CO39" s="244"/>
      <c r="CP39" s="237">
        <f>CT38*$G$38</f>
        <v>144067.443</v>
      </c>
      <c r="CQ39" s="237"/>
      <c r="CR39" s="237"/>
      <c r="CS39" s="237"/>
      <c r="CT39" s="235"/>
      <c r="CU39" s="237">
        <f>CY38*$G$38</f>
        <v>96044.962</v>
      </c>
      <c r="CV39" s="237"/>
      <c r="CW39" s="237"/>
      <c r="CX39" s="237"/>
      <c r="CY39" s="244"/>
      <c r="CZ39" s="237">
        <f>DD38*$G$38</f>
        <v>0</v>
      </c>
      <c r="DA39" s="237"/>
      <c r="DB39" s="237"/>
      <c r="DC39" s="237"/>
      <c r="DD39" s="244"/>
      <c r="DE39" s="237">
        <f>DI38*$G$38</f>
        <v>0</v>
      </c>
      <c r="DF39" s="237"/>
      <c r="DG39" s="237"/>
      <c r="DH39" s="237"/>
      <c r="DI39" s="244"/>
      <c r="DJ39" s="237">
        <f>DN38*$G$38</f>
        <v>0</v>
      </c>
      <c r="DK39" s="237"/>
      <c r="DL39" s="237"/>
      <c r="DM39" s="237"/>
      <c r="DN39" s="235"/>
      <c r="DO39" s="237">
        <f>DS38*$G$38</f>
        <v>0</v>
      </c>
      <c r="DP39" s="237"/>
      <c r="DQ39" s="237"/>
      <c r="DR39" s="237"/>
      <c r="DS39" s="235"/>
      <c r="DT39" s="237">
        <f>DX38*$G$38</f>
        <v>0</v>
      </c>
      <c r="DU39" s="237"/>
      <c r="DV39" s="237"/>
      <c r="DW39" s="237"/>
      <c r="DX39" s="243"/>
      <c r="DY39" s="235"/>
    </row>
    <row r="40" spans="3:129" customFormat="1" ht="18" customHeight="1">
      <c r="C40" s="256">
        <f ca="1">IF(ISNUMBER(INDIRECT(ADDRESS(ROW()-2,3))),INDIRECT(ADDRESS(ROW()-2,3))+1,1)</f>
        <v>16</v>
      </c>
      <c r="D40" s="257" t="str">
        <f>'Planilha Deson + M Cálculo'!D253</f>
        <v>016-ESQUADRIAS DE MADEIRA</v>
      </c>
      <c r="E40" s="258"/>
      <c r="F40" s="258"/>
      <c r="G40" s="255">
        <f>'Planilha Deson + M Cálculo'!I260</f>
        <v>202521.37</v>
      </c>
      <c r="H40" s="254">
        <f t="shared" ref="H40" si="76">G40/$G$104</f>
        <v>1.8325022079954945E-2</v>
      </c>
      <c r="I40" s="236"/>
      <c r="J40" s="236"/>
      <c r="K40" s="236"/>
      <c r="L40" s="236"/>
      <c r="M40" s="235"/>
      <c r="N40" s="236"/>
      <c r="O40" s="236"/>
      <c r="P40" s="236"/>
      <c r="Q40" s="236"/>
      <c r="R40" s="235"/>
      <c r="S40" s="236"/>
      <c r="T40" s="236"/>
      <c r="U40" s="236"/>
      <c r="V40" s="236"/>
      <c r="W40" s="235"/>
      <c r="X40" s="236"/>
      <c r="Y40" s="236"/>
      <c r="Z40" s="236"/>
      <c r="AA40" s="236"/>
      <c r="AB40" s="235"/>
      <c r="AC40" s="236"/>
      <c r="AD40" s="236"/>
      <c r="AE40" s="236"/>
      <c r="AF40" s="236"/>
      <c r="AG40" s="235"/>
      <c r="AH40" s="236"/>
      <c r="AI40" s="236"/>
      <c r="AJ40" s="236"/>
      <c r="AK40" s="236"/>
      <c r="AL40" s="235"/>
      <c r="AM40" s="236"/>
      <c r="AN40" s="236"/>
      <c r="AO40" s="236"/>
      <c r="AP40" s="236"/>
      <c r="AQ40" s="235"/>
      <c r="AR40" s="236"/>
      <c r="AS40" s="236"/>
      <c r="AT40" s="236"/>
      <c r="AU40" s="236"/>
      <c r="AV40" s="235"/>
      <c r="AW40" s="236"/>
      <c r="AX40" s="236"/>
      <c r="AY40" s="236"/>
      <c r="AZ40" s="236"/>
      <c r="BA40" s="235"/>
      <c r="BB40" s="236"/>
      <c r="BC40" s="236"/>
      <c r="BD40" s="236"/>
      <c r="BE40" s="236"/>
      <c r="BF40" s="235"/>
      <c r="BG40" s="247"/>
      <c r="BH40" s="248"/>
      <c r="BI40" s="248"/>
      <c r="BJ40" s="249"/>
      <c r="BK40" s="235"/>
      <c r="BL40" s="247"/>
      <c r="BM40" s="248"/>
      <c r="BN40" s="248"/>
      <c r="BO40" s="249"/>
      <c r="BP40" s="240"/>
      <c r="BQ40" s="247"/>
      <c r="BR40" s="248"/>
      <c r="BS40" s="248"/>
      <c r="BT40" s="249"/>
      <c r="BU40" s="235"/>
      <c r="BV40" s="247"/>
      <c r="BW40" s="248"/>
      <c r="BX40" s="248"/>
      <c r="BY40" s="249"/>
      <c r="BZ40" s="235"/>
      <c r="CA40" s="236"/>
      <c r="CB40" s="236"/>
      <c r="CC40" s="236"/>
      <c r="CD40" s="236"/>
      <c r="CE40" s="235">
        <v>0.1</v>
      </c>
      <c r="CF40" s="236"/>
      <c r="CG40" s="236"/>
      <c r="CH40" s="236"/>
      <c r="CI40" s="236"/>
      <c r="CJ40" s="235">
        <v>0.1</v>
      </c>
      <c r="CK40" s="236"/>
      <c r="CL40" s="236"/>
      <c r="CM40" s="236"/>
      <c r="CN40" s="236"/>
      <c r="CO40" s="240">
        <v>0.2</v>
      </c>
      <c r="CP40" s="236"/>
      <c r="CQ40" s="236"/>
      <c r="CR40" s="236"/>
      <c r="CS40" s="236"/>
      <c r="CT40" s="235">
        <v>0.2</v>
      </c>
      <c r="CU40" s="236"/>
      <c r="CV40" s="236"/>
      <c r="CW40" s="236"/>
      <c r="CX40" s="236"/>
      <c r="CY40" s="240">
        <v>0.15</v>
      </c>
      <c r="CZ40" s="236"/>
      <c r="DA40" s="236"/>
      <c r="DB40" s="236"/>
      <c r="DC40" s="236"/>
      <c r="DD40" s="240">
        <v>0.15</v>
      </c>
      <c r="DE40" s="236"/>
      <c r="DF40" s="236"/>
      <c r="DG40" s="236"/>
      <c r="DH40" s="236"/>
      <c r="DI40" s="240">
        <v>0.1</v>
      </c>
      <c r="DJ40" s="236"/>
      <c r="DK40" s="236"/>
      <c r="DL40" s="236"/>
      <c r="DM40" s="236"/>
      <c r="DN40" s="235"/>
      <c r="DO40" s="236"/>
      <c r="DP40" s="236"/>
      <c r="DQ40" s="236"/>
      <c r="DR40" s="236"/>
      <c r="DS40" s="235"/>
      <c r="DT40" s="236"/>
      <c r="DU40" s="236"/>
      <c r="DV40" s="236"/>
      <c r="DW40" s="236"/>
      <c r="DX40" s="242"/>
      <c r="DY40" s="235">
        <f t="shared" ref="DY40" si="77">M40+R40+W40+AB40+AG40+AL40+AQ40+AV40+BA40+BF40+BK40+BP40+BU40+BZ40+CE40+CJ40+CO40+CT40+CY40+DD40+DI40+DN40+DS40+DX40</f>
        <v>1.0000000000000002</v>
      </c>
    </row>
    <row r="41" spans="3:129" customFormat="1" ht="18" customHeight="1">
      <c r="C41" s="256"/>
      <c r="D41" s="258"/>
      <c r="E41" s="258"/>
      <c r="F41" s="258"/>
      <c r="G41" s="255"/>
      <c r="H41" s="254"/>
      <c r="I41" s="237">
        <f>M40*G40</f>
        <v>0</v>
      </c>
      <c r="J41" s="237"/>
      <c r="K41" s="237"/>
      <c r="L41" s="237"/>
      <c r="M41" s="235"/>
      <c r="N41" s="237">
        <f>R40*G40</f>
        <v>0</v>
      </c>
      <c r="O41" s="237"/>
      <c r="P41" s="237"/>
      <c r="Q41" s="237"/>
      <c r="R41" s="235"/>
      <c r="S41" s="237">
        <f>W40*G40</f>
        <v>0</v>
      </c>
      <c r="T41" s="237"/>
      <c r="U41" s="237"/>
      <c r="V41" s="237"/>
      <c r="W41" s="235"/>
      <c r="X41" s="237">
        <f>AB40*G40</f>
        <v>0</v>
      </c>
      <c r="Y41" s="237"/>
      <c r="Z41" s="237"/>
      <c r="AA41" s="237"/>
      <c r="AB41" s="235"/>
      <c r="AC41" s="237">
        <f>AG40*G40</f>
        <v>0</v>
      </c>
      <c r="AD41" s="237"/>
      <c r="AE41" s="237"/>
      <c r="AF41" s="237"/>
      <c r="AG41" s="235"/>
      <c r="AH41" s="237">
        <f>AL40*G40</f>
        <v>0</v>
      </c>
      <c r="AI41" s="237"/>
      <c r="AJ41" s="237"/>
      <c r="AK41" s="237"/>
      <c r="AL41" s="235"/>
      <c r="AM41" s="237">
        <f>AQ40*G40</f>
        <v>0</v>
      </c>
      <c r="AN41" s="237"/>
      <c r="AO41" s="237"/>
      <c r="AP41" s="237"/>
      <c r="AQ41" s="235"/>
      <c r="AR41" s="237">
        <f>AV40*G40</f>
        <v>0</v>
      </c>
      <c r="AS41" s="237"/>
      <c r="AT41" s="237"/>
      <c r="AU41" s="237"/>
      <c r="AV41" s="235"/>
      <c r="AW41" s="237">
        <f>BA40*G40</f>
        <v>0</v>
      </c>
      <c r="AX41" s="237"/>
      <c r="AY41" s="237"/>
      <c r="AZ41" s="237"/>
      <c r="BA41" s="235"/>
      <c r="BB41" s="237">
        <f>BF40*$G$40</f>
        <v>0</v>
      </c>
      <c r="BC41" s="237"/>
      <c r="BD41" s="237"/>
      <c r="BE41" s="237"/>
      <c r="BF41" s="235"/>
      <c r="BG41" s="237">
        <f>BK40*$G$40</f>
        <v>0</v>
      </c>
      <c r="BH41" s="237"/>
      <c r="BI41" s="237"/>
      <c r="BJ41" s="237"/>
      <c r="BK41" s="235"/>
      <c r="BL41" s="237">
        <f>BP40*$G$40</f>
        <v>0</v>
      </c>
      <c r="BM41" s="237"/>
      <c r="BN41" s="237"/>
      <c r="BO41" s="237"/>
      <c r="BP41" s="241"/>
      <c r="BQ41" s="237">
        <f>BU40*$G$40</f>
        <v>0</v>
      </c>
      <c r="BR41" s="237"/>
      <c r="BS41" s="237"/>
      <c r="BT41" s="237"/>
      <c r="BU41" s="235"/>
      <c r="BV41" s="237">
        <f>BZ40*$G$40</f>
        <v>0</v>
      </c>
      <c r="BW41" s="237"/>
      <c r="BX41" s="237"/>
      <c r="BY41" s="237"/>
      <c r="BZ41" s="235"/>
      <c r="CA41" s="237">
        <f>CE40*$G$40</f>
        <v>20252.137000000002</v>
      </c>
      <c r="CB41" s="237"/>
      <c r="CC41" s="237"/>
      <c r="CD41" s="237"/>
      <c r="CE41" s="235"/>
      <c r="CF41" s="237">
        <f>CJ40*$G$40</f>
        <v>20252.137000000002</v>
      </c>
      <c r="CG41" s="237"/>
      <c r="CH41" s="237"/>
      <c r="CI41" s="237"/>
      <c r="CJ41" s="235"/>
      <c r="CK41" s="237">
        <f>CO40*$G$40</f>
        <v>40504.274000000005</v>
      </c>
      <c r="CL41" s="237"/>
      <c r="CM41" s="237"/>
      <c r="CN41" s="237"/>
      <c r="CO41" s="244"/>
      <c r="CP41" s="237">
        <f>CT40*$G$40</f>
        <v>40504.274000000005</v>
      </c>
      <c r="CQ41" s="237"/>
      <c r="CR41" s="237"/>
      <c r="CS41" s="237"/>
      <c r="CT41" s="235"/>
      <c r="CU41" s="237">
        <f>CY40*$G$40</f>
        <v>30378.205499999996</v>
      </c>
      <c r="CV41" s="237"/>
      <c r="CW41" s="237"/>
      <c r="CX41" s="237"/>
      <c r="CY41" s="244"/>
      <c r="CZ41" s="237">
        <f>DD40*$G$40</f>
        <v>30378.205499999996</v>
      </c>
      <c r="DA41" s="237"/>
      <c r="DB41" s="237"/>
      <c r="DC41" s="237"/>
      <c r="DD41" s="244"/>
      <c r="DE41" s="237">
        <f>DI40*$G$40</f>
        <v>20252.137000000002</v>
      </c>
      <c r="DF41" s="237"/>
      <c r="DG41" s="237"/>
      <c r="DH41" s="237"/>
      <c r="DI41" s="244"/>
      <c r="DJ41" s="237">
        <f>DN40*$G$40</f>
        <v>0</v>
      </c>
      <c r="DK41" s="237"/>
      <c r="DL41" s="237"/>
      <c r="DM41" s="237"/>
      <c r="DN41" s="235"/>
      <c r="DO41" s="237">
        <f>DS40*$G$40</f>
        <v>0</v>
      </c>
      <c r="DP41" s="237"/>
      <c r="DQ41" s="237"/>
      <c r="DR41" s="237"/>
      <c r="DS41" s="235"/>
      <c r="DT41" s="237">
        <f>DX40*$G$40</f>
        <v>0</v>
      </c>
      <c r="DU41" s="237"/>
      <c r="DV41" s="237"/>
      <c r="DW41" s="237"/>
      <c r="DX41" s="243"/>
      <c r="DY41" s="235"/>
    </row>
    <row r="42" spans="3:129" customFormat="1" ht="18" customHeight="1">
      <c r="C42" s="256">
        <f ca="1">IF(ISNUMBER(INDIRECT(ADDRESS(ROW()-2,3))),INDIRECT(ADDRESS(ROW()-2,3))+1,1)</f>
        <v>17</v>
      </c>
      <c r="D42" s="257" t="str">
        <f>'Planilha Deson + M Cálculo'!D261</f>
        <v>017-ESQUADRIAS METÁLICAS - SERRALHERIA</v>
      </c>
      <c r="E42" s="258"/>
      <c r="F42" s="258"/>
      <c r="G42" s="255">
        <f>'Planilha Deson + M Cálculo'!I270</f>
        <v>234264.3</v>
      </c>
      <c r="H42" s="254">
        <f t="shared" ref="H42" si="78">G42/$G$104</f>
        <v>2.119726165216633E-2</v>
      </c>
      <c r="I42" s="236"/>
      <c r="J42" s="236"/>
      <c r="K42" s="236"/>
      <c r="L42" s="236"/>
      <c r="M42" s="235"/>
      <c r="N42" s="236"/>
      <c r="O42" s="236"/>
      <c r="P42" s="236"/>
      <c r="Q42" s="236"/>
      <c r="R42" s="235"/>
      <c r="S42" s="236"/>
      <c r="T42" s="236"/>
      <c r="U42" s="236"/>
      <c r="V42" s="236"/>
      <c r="W42" s="235"/>
      <c r="X42" s="236"/>
      <c r="Y42" s="236"/>
      <c r="Z42" s="236"/>
      <c r="AA42" s="236"/>
      <c r="AB42" s="235"/>
      <c r="AC42" s="236"/>
      <c r="AD42" s="236"/>
      <c r="AE42" s="236"/>
      <c r="AF42" s="236"/>
      <c r="AG42" s="235"/>
      <c r="AH42" s="236"/>
      <c r="AI42" s="236"/>
      <c r="AJ42" s="236"/>
      <c r="AK42" s="236"/>
      <c r="AL42" s="235"/>
      <c r="AM42" s="236"/>
      <c r="AN42" s="236"/>
      <c r="AO42" s="236"/>
      <c r="AP42" s="236"/>
      <c r="AQ42" s="235"/>
      <c r="AR42" s="236"/>
      <c r="AS42" s="236"/>
      <c r="AT42" s="236"/>
      <c r="AU42" s="236"/>
      <c r="AV42" s="235"/>
      <c r="AW42" s="236"/>
      <c r="AX42" s="236"/>
      <c r="AY42" s="236"/>
      <c r="AZ42" s="236"/>
      <c r="BA42" s="235"/>
      <c r="BB42" s="236"/>
      <c r="BC42" s="236"/>
      <c r="BD42" s="236"/>
      <c r="BE42" s="236"/>
      <c r="BF42" s="235"/>
      <c r="BG42" s="247"/>
      <c r="BH42" s="248"/>
      <c r="BI42" s="248"/>
      <c r="BJ42" s="249"/>
      <c r="BK42" s="235"/>
      <c r="BL42" s="247"/>
      <c r="BM42" s="248"/>
      <c r="BN42" s="248"/>
      <c r="BO42" s="249"/>
      <c r="BP42" s="240"/>
      <c r="BQ42" s="247"/>
      <c r="BR42" s="248"/>
      <c r="BS42" s="248"/>
      <c r="BT42" s="249"/>
      <c r="BU42" s="235"/>
      <c r="BV42" s="247"/>
      <c r="BW42" s="248"/>
      <c r="BX42" s="248"/>
      <c r="BY42" s="249"/>
      <c r="BZ42" s="235"/>
      <c r="CA42" s="247"/>
      <c r="CB42" s="248"/>
      <c r="CC42" s="248"/>
      <c r="CD42" s="249"/>
      <c r="CE42" s="235"/>
      <c r="CF42" s="247"/>
      <c r="CG42" s="248"/>
      <c r="CH42" s="248"/>
      <c r="CI42" s="249"/>
      <c r="CJ42" s="235"/>
      <c r="CK42" s="236"/>
      <c r="CL42" s="236"/>
      <c r="CM42" s="236"/>
      <c r="CN42" s="236"/>
      <c r="CO42" s="240">
        <v>0.2</v>
      </c>
      <c r="CP42" s="236"/>
      <c r="CQ42" s="236"/>
      <c r="CR42" s="236"/>
      <c r="CS42" s="236"/>
      <c r="CT42" s="235">
        <v>0.2</v>
      </c>
      <c r="CU42" s="236"/>
      <c r="CV42" s="236"/>
      <c r="CW42" s="236"/>
      <c r="CX42" s="236"/>
      <c r="CY42" s="240">
        <v>0.2</v>
      </c>
      <c r="CZ42" s="236"/>
      <c r="DA42" s="236"/>
      <c r="DB42" s="236"/>
      <c r="DC42" s="236"/>
      <c r="DD42" s="240">
        <v>0.2</v>
      </c>
      <c r="DE42" s="236"/>
      <c r="DF42" s="236"/>
      <c r="DG42" s="236"/>
      <c r="DH42" s="236"/>
      <c r="DI42" s="240">
        <v>0.2</v>
      </c>
      <c r="DJ42" s="236"/>
      <c r="DK42" s="236"/>
      <c r="DL42" s="236"/>
      <c r="DM42" s="236"/>
      <c r="DN42" s="235"/>
      <c r="DO42" s="236"/>
      <c r="DP42" s="236"/>
      <c r="DQ42" s="236"/>
      <c r="DR42" s="236"/>
      <c r="DS42" s="235"/>
      <c r="DT42" s="236"/>
      <c r="DU42" s="236"/>
      <c r="DV42" s="236"/>
      <c r="DW42" s="236"/>
      <c r="DX42" s="242"/>
      <c r="DY42" s="235">
        <f t="shared" ref="DY42" si="79">M42+R42+W42+AB42+AG42+AL42+AQ42+AV42+BA42+BF42+BK42+BP42+BU42+BZ42+CE42+CJ42+CO42+CT42+CY42+DD42+DI42+DN42+DS42+DX42</f>
        <v>1</v>
      </c>
    </row>
    <row r="43" spans="3:129" customFormat="1" ht="18" customHeight="1">
      <c r="C43" s="256"/>
      <c r="D43" s="258"/>
      <c r="E43" s="258"/>
      <c r="F43" s="258"/>
      <c r="G43" s="255"/>
      <c r="H43" s="254"/>
      <c r="I43" s="237">
        <f>M42*G42</f>
        <v>0</v>
      </c>
      <c r="J43" s="237"/>
      <c r="K43" s="237"/>
      <c r="L43" s="237"/>
      <c r="M43" s="235"/>
      <c r="N43" s="237">
        <f>R42*G42</f>
        <v>0</v>
      </c>
      <c r="O43" s="237"/>
      <c r="P43" s="237"/>
      <c r="Q43" s="237"/>
      <c r="R43" s="235"/>
      <c r="S43" s="237">
        <f>W42*G42</f>
        <v>0</v>
      </c>
      <c r="T43" s="237"/>
      <c r="U43" s="237"/>
      <c r="V43" s="237"/>
      <c r="W43" s="235"/>
      <c r="X43" s="237">
        <f>AB42*G42</f>
        <v>0</v>
      </c>
      <c r="Y43" s="237"/>
      <c r="Z43" s="237"/>
      <c r="AA43" s="237"/>
      <c r="AB43" s="235"/>
      <c r="AC43" s="237">
        <f>AG42*G42</f>
        <v>0</v>
      </c>
      <c r="AD43" s="237"/>
      <c r="AE43" s="237"/>
      <c r="AF43" s="237"/>
      <c r="AG43" s="235"/>
      <c r="AH43" s="237">
        <f>AL42*G42</f>
        <v>0</v>
      </c>
      <c r="AI43" s="237"/>
      <c r="AJ43" s="237"/>
      <c r="AK43" s="237"/>
      <c r="AL43" s="235"/>
      <c r="AM43" s="237">
        <f>AQ42*G42</f>
        <v>0</v>
      </c>
      <c r="AN43" s="237"/>
      <c r="AO43" s="237"/>
      <c r="AP43" s="237"/>
      <c r="AQ43" s="235"/>
      <c r="AR43" s="237">
        <f>AV42*G42</f>
        <v>0</v>
      </c>
      <c r="AS43" s="237"/>
      <c r="AT43" s="237"/>
      <c r="AU43" s="237"/>
      <c r="AV43" s="235"/>
      <c r="AW43" s="237">
        <f>BA42*G42</f>
        <v>0</v>
      </c>
      <c r="AX43" s="237"/>
      <c r="AY43" s="237"/>
      <c r="AZ43" s="237"/>
      <c r="BA43" s="235"/>
      <c r="BB43" s="237">
        <f>BF42*$G$42</f>
        <v>0</v>
      </c>
      <c r="BC43" s="237"/>
      <c r="BD43" s="237"/>
      <c r="BE43" s="237"/>
      <c r="BF43" s="235"/>
      <c r="BG43" s="237">
        <f>BK42*$G$42</f>
        <v>0</v>
      </c>
      <c r="BH43" s="237"/>
      <c r="BI43" s="237"/>
      <c r="BJ43" s="237"/>
      <c r="BK43" s="235"/>
      <c r="BL43" s="237">
        <f>BP42*$G$42</f>
        <v>0</v>
      </c>
      <c r="BM43" s="237"/>
      <c r="BN43" s="237"/>
      <c r="BO43" s="237"/>
      <c r="BP43" s="241"/>
      <c r="BQ43" s="237">
        <f>BU42*$G$42</f>
        <v>0</v>
      </c>
      <c r="BR43" s="237"/>
      <c r="BS43" s="237"/>
      <c r="BT43" s="237"/>
      <c r="BU43" s="235"/>
      <c r="BV43" s="237">
        <f>BZ42*$G$42</f>
        <v>0</v>
      </c>
      <c r="BW43" s="237"/>
      <c r="BX43" s="237"/>
      <c r="BY43" s="237"/>
      <c r="BZ43" s="235"/>
      <c r="CA43" s="237">
        <f>CE42*$G$42</f>
        <v>0</v>
      </c>
      <c r="CB43" s="237"/>
      <c r="CC43" s="237"/>
      <c r="CD43" s="237"/>
      <c r="CE43" s="235"/>
      <c r="CF43" s="237">
        <f>CJ42*$G$42</f>
        <v>0</v>
      </c>
      <c r="CG43" s="237"/>
      <c r="CH43" s="237"/>
      <c r="CI43" s="237"/>
      <c r="CJ43" s="235"/>
      <c r="CK43" s="237">
        <f>CO42*$G$42</f>
        <v>46852.86</v>
      </c>
      <c r="CL43" s="237"/>
      <c r="CM43" s="237"/>
      <c r="CN43" s="237"/>
      <c r="CO43" s="244"/>
      <c r="CP43" s="237">
        <f>CT42*$G$42</f>
        <v>46852.86</v>
      </c>
      <c r="CQ43" s="237"/>
      <c r="CR43" s="237"/>
      <c r="CS43" s="237"/>
      <c r="CT43" s="235"/>
      <c r="CU43" s="237">
        <f>CY42*$G$42</f>
        <v>46852.86</v>
      </c>
      <c r="CV43" s="237"/>
      <c r="CW43" s="237"/>
      <c r="CX43" s="237"/>
      <c r="CY43" s="244"/>
      <c r="CZ43" s="237">
        <f>DD42*$G$42</f>
        <v>46852.86</v>
      </c>
      <c r="DA43" s="237"/>
      <c r="DB43" s="237"/>
      <c r="DC43" s="237"/>
      <c r="DD43" s="244"/>
      <c r="DE43" s="237">
        <f>DI42*$G$42</f>
        <v>46852.86</v>
      </c>
      <c r="DF43" s="237"/>
      <c r="DG43" s="237"/>
      <c r="DH43" s="237"/>
      <c r="DI43" s="244"/>
      <c r="DJ43" s="237">
        <f>DN42*$G$42</f>
        <v>0</v>
      </c>
      <c r="DK43" s="237"/>
      <c r="DL43" s="237"/>
      <c r="DM43" s="237"/>
      <c r="DN43" s="235"/>
      <c r="DO43" s="237">
        <f>DS42*$G$42</f>
        <v>0</v>
      </c>
      <c r="DP43" s="237"/>
      <c r="DQ43" s="237"/>
      <c r="DR43" s="237"/>
      <c r="DS43" s="235"/>
      <c r="DT43" s="237">
        <f>DX42*$G$42</f>
        <v>0</v>
      </c>
      <c r="DU43" s="237"/>
      <c r="DV43" s="237"/>
      <c r="DW43" s="237"/>
      <c r="DX43" s="243"/>
      <c r="DY43" s="235"/>
    </row>
    <row r="44" spans="3:129" customFormat="1" ht="18" customHeight="1">
      <c r="C44" s="256">
        <f ca="1">IF(ISNUMBER(INDIRECT(ADDRESS(ROW()-2,3))),INDIRECT(ADDRESS(ROW()-2,3))+1,1)</f>
        <v>18</v>
      </c>
      <c r="D44" s="257" t="str">
        <f>'Planilha Deson + M Cálculo'!D271</f>
        <v>018-ESQUADRIAS ESPECIAIS</v>
      </c>
      <c r="E44" s="258"/>
      <c r="F44" s="258"/>
      <c r="G44" s="255">
        <f>'Planilha Deson + M Cálculo'!I272</f>
        <v>407694.31</v>
      </c>
      <c r="H44" s="254">
        <f t="shared" ref="H44" si="80">G44/$G$104</f>
        <v>3.6889969846747507E-2</v>
      </c>
      <c r="I44" s="236"/>
      <c r="J44" s="236"/>
      <c r="K44" s="236"/>
      <c r="L44" s="236"/>
      <c r="M44" s="235"/>
      <c r="N44" s="236"/>
      <c r="O44" s="236"/>
      <c r="P44" s="236"/>
      <c r="Q44" s="236"/>
      <c r="R44" s="235"/>
      <c r="S44" s="236"/>
      <c r="T44" s="236"/>
      <c r="U44" s="236"/>
      <c r="V44" s="236"/>
      <c r="W44" s="235"/>
      <c r="X44" s="236"/>
      <c r="Y44" s="236"/>
      <c r="Z44" s="236"/>
      <c r="AA44" s="236"/>
      <c r="AB44" s="235"/>
      <c r="AC44" s="236"/>
      <c r="AD44" s="236"/>
      <c r="AE44" s="236"/>
      <c r="AF44" s="236"/>
      <c r="AG44" s="235"/>
      <c r="AH44" s="236"/>
      <c r="AI44" s="236"/>
      <c r="AJ44" s="236"/>
      <c r="AK44" s="236"/>
      <c r="AL44" s="235"/>
      <c r="AM44" s="236"/>
      <c r="AN44" s="236"/>
      <c r="AO44" s="236"/>
      <c r="AP44" s="236"/>
      <c r="AQ44" s="235"/>
      <c r="AR44" s="236"/>
      <c r="AS44" s="236"/>
      <c r="AT44" s="236"/>
      <c r="AU44" s="236"/>
      <c r="AV44" s="235"/>
      <c r="AW44" s="236"/>
      <c r="AX44" s="236"/>
      <c r="AY44" s="236"/>
      <c r="AZ44" s="236"/>
      <c r="BA44" s="235"/>
      <c r="BB44" s="236"/>
      <c r="BC44" s="236"/>
      <c r="BD44" s="236"/>
      <c r="BE44" s="236"/>
      <c r="BF44" s="235"/>
      <c r="BG44" s="247"/>
      <c r="BH44" s="248"/>
      <c r="BI44" s="248"/>
      <c r="BJ44" s="249"/>
      <c r="BK44" s="235"/>
      <c r="BL44" s="247"/>
      <c r="BM44" s="248"/>
      <c r="BN44" s="248"/>
      <c r="BO44" s="249"/>
      <c r="BP44" s="240"/>
      <c r="BQ44" s="247"/>
      <c r="BR44" s="248"/>
      <c r="BS44" s="248"/>
      <c r="BT44" s="249"/>
      <c r="BU44" s="235"/>
      <c r="BV44" s="247"/>
      <c r="BW44" s="248"/>
      <c r="BX44" s="248"/>
      <c r="BY44" s="249"/>
      <c r="BZ44" s="235"/>
      <c r="CA44" s="247"/>
      <c r="CB44" s="248"/>
      <c r="CC44" s="248"/>
      <c r="CD44" s="249"/>
      <c r="CE44" s="235"/>
      <c r="CF44" s="247"/>
      <c r="CG44" s="248"/>
      <c r="CH44" s="248"/>
      <c r="CI44" s="249"/>
      <c r="CJ44" s="235"/>
      <c r="CK44" s="236"/>
      <c r="CL44" s="236"/>
      <c r="CM44" s="236"/>
      <c r="CN44" s="236"/>
      <c r="CO44" s="240"/>
      <c r="CP44" s="236"/>
      <c r="CQ44" s="236"/>
      <c r="CR44" s="236"/>
      <c r="CS44" s="236"/>
      <c r="CT44" s="235"/>
      <c r="CU44" s="236"/>
      <c r="CV44" s="236"/>
      <c r="CW44" s="236"/>
      <c r="CX44" s="236"/>
      <c r="CY44" s="240"/>
      <c r="CZ44" s="236"/>
      <c r="DA44" s="236"/>
      <c r="DB44" s="236"/>
      <c r="DC44" s="236"/>
      <c r="DD44" s="240">
        <v>0.35</v>
      </c>
      <c r="DE44" s="236"/>
      <c r="DF44" s="236"/>
      <c r="DG44" s="236"/>
      <c r="DH44" s="236"/>
      <c r="DI44" s="240">
        <v>0.35</v>
      </c>
      <c r="DJ44" s="236"/>
      <c r="DK44" s="236"/>
      <c r="DL44" s="236"/>
      <c r="DM44" s="236"/>
      <c r="DN44" s="235">
        <v>0.3</v>
      </c>
      <c r="DO44" s="236"/>
      <c r="DP44" s="236"/>
      <c r="DQ44" s="236"/>
      <c r="DR44" s="236"/>
      <c r="DS44" s="235"/>
      <c r="DT44" s="236"/>
      <c r="DU44" s="236"/>
      <c r="DV44" s="236"/>
      <c r="DW44" s="236"/>
      <c r="DX44" s="242"/>
      <c r="DY44" s="235">
        <f t="shared" ref="DY44" si="81">M44+R44+W44+AB44+AG44+AL44+AQ44+AV44+BA44+BF44+BK44+BP44+BU44+BZ44+CE44+CJ44+CO44+CT44+CY44+DD44+DI44+DN44+DS44+DX44</f>
        <v>1</v>
      </c>
    </row>
    <row r="45" spans="3:129" customFormat="1" ht="18" customHeight="1">
      <c r="C45" s="256"/>
      <c r="D45" s="258"/>
      <c r="E45" s="258"/>
      <c r="F45" s="258"/>
      <c r="G45" s="255"/>
      <c r="H45" s="254"/>
      <c r="I45" s="237">
        <f>M44*G44</f>
        <v>0</v>
      </c>
      <c r="J45" s="237"/>
      <c r="K45" s="237"/>
      <c r="L45" s="237"/>
      <c r="M45" s="235"/>
      <c r="N45" s="237">
        <f>R44*G44</f>
        <v>0</v>
      </c>
      <c r="O45" s="237"/>
      <c r="P45" s="237"/>
      <c r="Q45" s="237"/>
      <c r="R45" s="235"/>
      <c r="S45" s="237">
        <f>W44*G44</f>
        <v>0</v>
      </c>
      <c r="T45" s="237"/>
      <c r="U45" s="237"/>
      <c r="V45" s="237"/>
      <c r="W45" s="235"/>
      <c r="X45" s="237">
        <f>AB44*G44</f>
        <v>0</v>
      </c>
      <c r="Y45" s="237"/>
      <c r="Z45" s="237"/>
      <c r="AA45" s="237"/>
      <c r="AB45" s="235"/>
      <c r="AC45" s="237">
        <f>AG44*G44</f>
        <v>0</v>
      </c>
      <c r="AD45" s="237"/>
      <c r="AE45" s="237"/>
      <c r="AF45" s="237"/>
      <c r="AG45" s="235"/>
      <c r="AH45" s="237">
        <f>AL44*G44</f>
        <v>0</v>
      </c>
      <c r="AI45" s="237"/>
      <c r="AJ45" s="237"/>
      <c r="AK45" s="237"/>
      <c r="AL45" s="235"/>
      <c r="AM45" s="237">
        <f>AQ44*G44</f>
        <v>0</v>
      </c>
      <c r="AN45" s="237"/>
      <c r="AO45" s="237"/>
      <c r="AP45" s="237"/>
      <c r="AQ45" s="235"/>
      <c r="AR45" s="237">
        <f>AV44*G44</f>
        <v>0</v>
      </c>
      <c r="AS45" s="237"/>
      <c r="AT45" s="237"/>
      <c r="AU45" s="237"/>
      <c r="AV45" s="235"/>
      <c r="AW45" s="237">
        <f>BA44*G44</f>
        <v>0</v>
      </c>
      <c r="AX45" s="237"/>
      <c r="AY45" s="237"/>
      <c r="AZ45" s="237"/>
      <c r="BA45" s="235"/>
      <c r="BB45" s="237">
        <f>BF44*$G$44</f>
        <v>0</v>
      </c>
      <c r="BC45" s="237"/>
      <c r="BD45" s="237"/>
      <c r="BE45" s="237"/>
      <c r="BF45" s="235"/>
      <c r="BG45" s="237">
        <f>BK44*$G$44</f>
        <v>0</v>
      </c>
      <c r="BH45" s="237"/>
      <c r="BI45" s="237"/>
      <c r="BJ45" s="237"/>
      <c r="BK45" s="235"/>
      <c r="BL45" s="237">
        <f>BP44*$G$44</f>
        <v>0</v>
      </c>
      <c r="BM45" s="237"/>
      <c r="BN45" s="237"/>
      <c r="BO45" s="237"/>
      <c r="BP45" s="241"/>
      <c r="BQ45" s="237">
        <f>BU44*$G$44</f>
        <v>0</v>
      </c>
      <c r="BR45" s="237"/>
      <c r="BS45" s="237"/>
      <c r="BT45" s="237"/>
      <c r="BU45" s="235"/>
      <c r="BV45" s="237">
        <f>BZ44*$G$44</f>
        <v>0</v>
      </c>
      <c r="BW45" s="237"/>
      <c r="BX45" s="237"/>
      <c r="BY45" s="237"/>
      <c r="BZ45" s="235"/>
      <c r="CA45" s="237">
        <f>CE44*$G$44</f>
        <v>0</v>
      </c>
      <c r="CB45" s="237"/>
      <c r="CC45" s="237"/>
      <c r="CD45" s="237"/>
      <c r="CE45" s="235"/>
      <c r="CF45" s="237">
        <f>CJ44*$G$44</f>
        <v>0</v>
      </c>
      <c r="CG45" s="237"/>
      <c r="CH45" s="237"/>
      <c r="CI45" s="237"/>
      <c r="CJ45" s="235"/>
      <c r="CK45" s="237">
        <f>CO44*$G$44</f>
        <v>0</v>
      </c>
      <c r="CL45" s="237"/>
      <c r="CM45" s="237"/>
      <c r="CN45" s="237"/>
      <c r="CO45" s="244"/>
      <c r="CP45" s="237">
        <f>CT44*$G$44</f>
        <v>0</v>
      </c>
      <c r="CQ45" s="237"/>
      <c r="CR45" s="237"/>
      <c r="CS45" s="237"/>
      <c r="CT45" s="235"/>
      <c r="CU45" s="237">
        <f>CY44*$G$44</f>
        <v>0</v>
      </c>
      <c r="CV45" s="237"/>
      <c r="CW45" s="237"/>
      <c r="CX45" s="237"/>
      <c r="CY45" s="244"/>
      <c r="CZ45" s="237">
        <f>DD44*$G$44</f>
        <v>142693.0085</v>
      </c>
      <c r="DA45" s="237"/>
      <c r="DB45" s="237"/>
      <c r="DC45" s="237"/>
      <c r="DD45" s="244"/>
      <c r="DE45" s="237">
        <f>DI44*$G$44</f>
        <v>142693.0085</v>
      </c>
      <c r="DF45" s="237"/>
      <c r="DG45" s="237"/>
      <c r="DH45" s="237"/>
      <c r="DI45" s="244"/>
      <c r="DJ45" s="237">
        <f>DN44*$G$44</f>
        <v>122308.29299999999</v>
      </c>
      <c r="DK45" s="237"/>
      <c r="DL45" s="237"/>
      <c r="DM45" s="237"/>
      <c r="DN45" s="235"/>
      <c r="DO45" s="237">
        <f>DS44*$G$44</f>
        <v>0</v>
      </c>
      <c r="DP45" s="237"/>
      <c r="DQ45" s="237"/>
      <c r="DR45" s="237"/>
      <c r="DS45" s="235"/>
      <c r="DT45" s="237">
        <f>DX44*$G$44</f>
        <v>0</v>
      </c>
      <c r="DU45" s="237"/>
      <c r="DV45" s="237"/>
      <c r="DW45" s="237"/>
      <c r="DX45" s="243"/>
      <c r="DY45" s="235"/>
    </row>
    <row r="46" spans="3:129" customFormat="1" ht="18" customHeight="1">
      <c r="C46" s="256">
        <f ca="1">IF(ISNUMBER(INDIRECT(ADDRESS(ROW()-2,3))),INDIRECT(ADDRESS(ROW()-2,3))+1,1)</f>
        <v>19</v>
      </c>
      <c r="D46" s="257" t="str">
        <f>'Planilha Deson + M Cálculo'!D274</f>
        <v>019-REVESTIMENTOS</v>
      </c>
      <c r="E46" s="258"/>
      <c r="F46" s="258"/>
      <c r="G46" s="255">
        <f>'Planilha Deson + M Cálculo'!I278</f>
        <v>418586.07</v>
      </c>
      <c r="H46" s="254">
        <f t="shared" ref="H46" si="82">G46/$G$104</f>
        <v>3.7875504076984895E-2</v>
      </c>
      <c r="I46" s="236"/>
      <c r="J46" s="236"/>
      <c r="K46" s="236"/>
      <c r="L46" s="236"/>
      <c r="M46" s="235"/>
      <c r="N46" s="236"/>
      <c r="O46" s="236"/>
      <c r="P46" s="236"/>
      <c r="Q46" s="236"/>
      <c r="R46" s="235"/>
      <c r="S46" s="236"/>
      <c r="T46" s="236"/>
      <c r="U46" s="236"/>
      <c r="V46" s="236"/>
      <c r="W46" s="235"/>
      <c r="X46" s="236"/>
      <c r="Y46" s="236"/>
      <c r="Z46" s="236"/>
      <c r="AA46" s="236"/>
      <c r="AB46" s="235"/>
      <c r="AC46" s="236"/>
      <c r="AD46" s="236"/>
      <c r="AE46" s="236"/>
      <c r="AF46" s="236"/>
      <c r="AG46" s="235"/>
      <c r="AH46" s="236"/>
      <c r="AI46" s="236"/>
      <c r="AJ46" s="236"/>
      <c r="AK46" s="236"/>
      <c r="AL46" s="235"/>
      <c r="AM46" s="236"/>
      <c r="AN46" s="236"/>
      <c r="AO46" s="236"/>
      <c r="AP46" s="236"/>
      <c r="AQ46" s="235"/>
      <c r="AR46" s="236"/>
      <c r="AS46" s="236"/>
      <c r="AT46" s="236"/>
      <c r="AU46" s="236"/>
      <c r="AV46" s="235"/>
      <c r="AW46" s="236"/>
      <c r="AX46" s="236"/>
      <c r="AY46" s="236"/>
      <c r="AZ46" s="236"/>
      <c r="BA46" s="235"/>
      <c r="BB46" s="236"/>
      <c r="BC46" s="236"/>
      <c r="BD46" s="236"/>
      <c r="BE46" s="236"/>
      <c r="BF46" s="235"/>
      <c r="BG46" s="247"/>
      <c r="BH46" s="248"/>
      <c r="BI46" s="248"/>
      <c r="BJ46" s="249"/>
      <c r="BK46" s="235"/>
      <c r="BL46" s="247"/>
      <c r="BM46" s="248"/>
      <c r="BN46" s="248"/>
      <c r="BO46" s="249"/>
      <c r="BP46" s="240"/>
      <c r="BQ46" s="247"/>
      <c r="BR46" s="248"/>
      <c r="BS46" s="248"/>
      <c r="BT46" s="249"/>
      <c r="BU46" s="235"/>
      <c r="BV46" s="247"/>
      <c r="BW46" s="248"/>
      <c r="BX46" s="248"/>
      <c r="BY46" s="249"/>
      <c r="BZ46" s="235"/>
      <c r="CA46" s="247"/>
      <c r="CB46" s="248"/>
      <c r="CC46" s="248"/>
      <c r="CD46" s="249"/>
      <c r="CE46" s="235"/>
      <c r="CF46" s="247"/>
      <c r="CG46" s="248"/>
      <c r="CH46" s="248"/>
      <c r="CI46" s="249"/>
      <c r="CJ46" s="235"/>
      <c r="CK46" s="247"/>
      <c r="CL46" s="248"/>
      <c r="CM46" s="248"/>
      <c r="CN46" s="249"/>
      <c r="CO46" s="240"/>
      <c r="CP46" s="236"/>
      <c r="CQ46" s="236"/>
      <c r="CR46" s="236"/>
      <c r="CS46" s="236"/>
      <c r="CT46" s="235">
        <v>0.15</v>
      </c>
      <c r="CU46" s="236"/>
      <c r="CV46" s="236"/>
      <c r="CW46" s="236"/>
      <c r="CX46" s="236"/>
      <c r="CY46" s="240">
        <v>0.25</v>
      </c>
      <c r="CZ46" s="236"/>
      <c r="DA46" s="236"/>
      <c r="DB46" s="236"/>
      <c r="DC46" s="236"/>
      <c r="DD46" s="240">
        <v>0.25</v>
      </c>
      <c r="DE46" s="236"/>
      <c r="DF46" s="236"/>
      <c r="DG46" s="236"/>
      <c r="DH46" s="236"/>
      <c r="DI46" s="240">
        <v>0.35</v>
      </c>
      <c r="DJ46" s="236"/>
      <c r="DK46" s="236"/>
      <c r="DL46" s="236"/>
      <c r="DM46" s="236"/>
      <c r="DN46" s="235"/>
      <c r="DO46" s="236"/>
      <c r="DP46" s="236"/>
      <c r="DQ46" s="236"/>
      <c r="DR46" s="236"/>
      <c r="DS46" s="235"/>
      <c r="DT46" s="236"/>
      <c r="DU46" s="236"/>
      <c r="DV46" s="236"/>
      <c r="DW46" s="236"/>
      <c r="DX46" s="242"/>
      <c r="DY46" s="235">
        <f t="shared" ref="DY46" si="83">M46+R46+W46+AB46+AG46+AL46+AQ46+AV46+BA46+BF46+BK46+BP46+BU46+BZ46+CE46+CJ46+CO46+CT46+CY46+DD46+DI46+DN46+DS46+DX46</f>
        <v>1</v>
      </c>
    </row>
    <row r="47" spans="3:129" customFormat="1" ht="18" customHeight="1">
      <c r="C47" s="256"/>
      <c r="D47" s="258"/>
      <c r="E47" s="258"/>
      <c r="F47" s="258"/>
      <c r="G47" s="255"/>
      <c r="H47" s="254"/>
      <c r="I47" s="237">
        <f>M46*G46</f>
        <v>0</v>
      </c>
      <c r="J47" s="237"/>
      <c r="K47" s="237"/>
      <c r="L47" s="237"/>
      <c r="M47" s="235"/>
      <c r="N47" s="237">
        <f>R46*G46</f>
        <v>0</v>
      </c>
      <c r="O47" s="237"/>
      <c r="P47" s="237"/>
      <c r="Q47" s="237"/>
      <c r="R47" s="235"/>
      <c r="S47" s="237">
        <f>W46*G46</f>
        <v>0</v>
      </c>
      <c r="T47" s="237"/>
      <c r="U47" s="237"/>
      <c r="V47" s="237"/>
      <c r="W47" s="235"/>
      <c r="X47" s="237">
        <f>AB46*G46</f>
        <v>0</v>
      </c>
      <c r="Y47" s="237"/>
      <c r="Z47" s="237"/>
      <c r="AA47" s="237"/>
      <c r="AB47" s="235"/>
      <c r="AC47" s="237">
        <f>AG46*G46</f>
        <v>0</v>
      </c>
      <c r="AD47" s="237"/>
      <c r="AE47" s="237"/>
      <c r="AF47" s="237"/>
      <c r="AG47" s="235"/>
      <c r="AH47" s="237">
        <f>AL46*G46</f>
        <v>0</v>
      </c>
      <c r="AI47" s="237"/>
      <c r="AJ47" s="237"/>
      <c r="AK47" s="237"/>
      <c r="AL47" s="235"/>
      <c r="AM47" s="237"/>
      <c r="AN47" s="237"/>
      <c r="AO47" s="237"/>
      <c r="AP47" s="237"/>
      <c r="AQ47" s="235"/>
      <c r="AR47" s="237">
        <f>AV46*G46</f>
        <v>0</v>
      </c>
      <c r="AS47" s="237"/>
      <c r="AT47" s="237"/>
      <c r="AU47" s="237"/>
      <c r="AV47" s="235"/>
      <c r="AW47" s="237">
        <f>BA46*G46</f>
        <v>0</v>
      </c>
      <c r="AX47" s="237"/>
      <c r="AY47" s="237"/>
      <c r="AZ47" s="237"/>
      <c r="BA47" s="235"/>
      <c r="BB47" s="237">
        <f>BF46*$G$46</f>
        <v>0</v>
      </c>
      <c r="BC47" s="237"/>
      <c r="BD47" s="237"/>
      <c r="BE47" s="237"/>
      <c r="BF47" s="235"/>
      <c r="BG47" s="237">
        <f>BK46*$G$46</f>
        <v>0</v>
      </c>
      <c r="BH47" s="237"/>
      <c r="BI47" s="237"/>
      <c r="BJ47" s="237"/>
      <c r="BK47" s="235"/>
      <c r="BL47" s="237">
        <f>BP46*$G$46</f>
        <v>0</v>
      </c>
      <c r="BM47" s="237"/>
      <c r="BN47" s="237"/>
      <c r="BO47" s="237"/>
      <c r="BP47" s="241"/>
      <c r="BQ47" s="237">
        <f>BU46*$G$46</f>
        <v>0</v>
      </c>
      <c r="BR47" s="237"/>
      <c r="BS47" s="237"/>
      <c r="BT47" s="237"/>
      <c r="BU47" s="235"/>
      <c r="BV47" s="237">
        <f>BZ46*$G$46</f>
        <v>0</v>
      </c>
      <c r="BW47" s="237"/>
      <c r="BX47" s="237"/>
      <c r="BY47" s="237"/>
      <c r="BZ47" s="235"/>
      <c r="CA47" s="237">
        <f>CE46*$G$46</f>
        <v>0</v>
      </c>
      <c r="CB47" s="237"/>
      <c r="CC47" s="237"/>
      <c r="CD47" s="237"/>
      <c r="CE47" s="235"/>
      <c r="CF47" s="237">
        <f>CJ46*$G$46</f>
        <v>0</v>
      </c>
      <c r="CG47" s="237"/>
      <c r="CH47" s="237"/>
      <c r="CI47" s="237"/>
      <c r="CJ47" s="235"/>
      <c r="CK47" s="237">
        <f>CO46*$G$46</f>
        <v>0</v>
      </c>
      <c r="CL47" s="237"/>
      <c r="CM47" s="237"/>
      <c r="CN47" s="237"/>
      <c r="CO47" s="244"/>
      <c r="CP47" s="237">
        <f>CT46*$G$46</f>
        <v>62787.910499999998</v>
      </c>
      <c r="CQ47" s="237"/>
      <c r="CR47" s="237"/>
      <c r="CS47" s="237"/>
      <c r="CT47" s="235"/>
      <c r="CU47" s="237">
        <f>CY46*$G$46</f>
        <v>104646.5175</v>
      </c>
      <c r="CV47" s="237"/>
      <c r="CW47" s="237"/>
      <c r="CX47" s="237"/>
      <c r="CY47" s="244"/>
      <c r="CZ47" s="237">
        <f>DD46*$G$46</f>
        <v>104646.5175</v>
      </c>
      <c r="DA47" s="237"/>
      <c r="DB47" s="237"/>
      <c r="DC47" s="237"/>
      <c r="DD47" s="244"/>
      <c r="DE47" s="237">
        <f>DI46*$G$46</f>
        <v>146505.12450000001</v>
      </c>
      <c r="DF47" s="237"/>
      <c r="DG47" s="237"/>
      <c r="DH47" s="237"/>
      <c r="DI47" s="244"/>
      <c r="DJ47" s="237">
        <f>DN46*$G$46</f>
        <v>0</v>
      </c>
      <c r="DK47" s="237"/>
      <c r="DL47" s="237"/>
      <c r="DM47" s="237"/>
      <c r="DN47" s="235"/>
      <c r="DO47" s="237">
        <f>DS46*$G$46</f>
        <v>0</v>
      </c>
      <c r="DP47" s="237"/>
      <c r="DQ47" s="237"/>
      <c r="DR47" s="237"/>
      <c r="DS47" s="235"/>
      <c r="DT47" s="237">
        <f>DX46*$G$46</f>
        <v>0</v>
      </c>
      <c r="DU47" s="237"/>
      <c r="DV47" s="237"/>
      <c r="DW47" s="237"/>
      <c r="DX47" s="243"/>
      <c r="DY47" s="235"/>
    </row>
    <row r="48" spans="3:129" customFormat="1" ht="18" customHeight="1">
      <c r="C48" s="256">
        <f ca="1">IF(ISNUMBER(INDIRECT(ADDRESS(ROW()-2,3))),INDIRECT(ADDRESS(ROW()-2,3))+1,1)</f>
        <v>20</v>
      </c>
      <c r="D48" s="257" t="str">
        <f>'Planilha Deson + M Cálculo'!D279</f>
        <v>020-SOLEIRAS, RODAPÉS E PEITORIS</v>
      </c>
      <c r="E48" s="258"/>
      <c r="F48" s="258"/>
      <c r="G48" s="255">
        <f>'Planilha Deson + M Cálculo'!I284</f>
        <v>161695.87</v>
      </c>
      <c r="H48" s="254">
        <f t="shared" ref="H48" si="84">G48/$G$104</f>
        <v>1.4630951726168573E-2</v>
      </c>
      <c r="I48" s="236"/>
      <c r="J48" s="236"/>
      <c r="K48" s="236"/>
      <c r="L48" s="236"/>
      <c r="M48" s="235"/>
      <c r="N48" s="236"/>
      <c r="O48" s="236"/>
      <c r="P48" s="236"/>
      <c r="Q48" s="236"/>
      <c r="R48" s="235"/>
      <c r="S48" s="236"/>
      <c r="T48" s="236"/>
      <c r="U48" s="236"/>
      <c r="V48" s="236"/>
      <c r="W48" s="235"/>
      <c r="X48" s="236"/>
      <c r="Y48" s="236"/>
      <c r="Z48" s="236"/>
      <c r="AA48" s="236"/>
      <c r="AB48" s="235"/>
      <c r="AC48" s="236"/>
      <c r="AD48" s="236"/>
      <c r="AE48" s="236"/>
      <c r="AF48" s="236"/>
      <c r="AG48" s="235"/>
      <c r="AH48" s="236"/>
      <c r="AI48" s="236"/>
      <c r="AJ48" s="236"/>
      <c r="AK48" s="236"/>
      <c r="AL48" s="235"/>
      <c r="AM48" s="236"/>
      <c r="AN48" s="236"/>
      <c r="AO48" s="236"/>
      <c r="AP48" s="236"/>
      <c r="AQ48" s="235"/>
      <c r="AR48" s="236"/>
      <c r="AS48" s="236"/>
      <c r="AT48" s="236"/>
      <c r="AU48" s="236"/>
      <c r="AV48" s="235"/>
      <c r="AW48" s="236"/>
      <c r="AX48" s="236"/>
      <c r="AY48" s="236"/>
      <c r="AZ48" s="236"/>
      <c r="BA48" s="235"/>
      <c r="BB48" s="236"/>
      <c r="BC48" s="236"/>
      <c r="BD48" s="236"/>
      <c r="BE48" s="236"/>
      <c r="BF48" s="235"/>
      <c r="BG48" s="247"/>
      <c r="BH48" s="248"/>
      <c r="BI48" s="248"/>
      <c r="BJ48" s="249"/>
      <c r="BK48" s="235"/>
      <c r="BL48" s="247"/>
      <c r="BM48" s="248"/>
      <c r="BN48" s="248"/>
      <c r="BO48" s="249"/>
      <c r="BP48" s="240"/>
      <c r="BQ48" s="247"/>
      <c r="BR48" s="248"/>
      <c r="BS48" s="248"/>
      <c r="BT48" s="249"/>
      <c r="BU48" s="235"/>
      <c r="BV48" s="247"/>
      <c r="BW48" s="248"/>
      <c r="BX48" s="248"/>
      <c r="BY48" s="249"/>
      <c r="BZ48" s="235"/>
      <c r="CA48" s="247"/>
      <c r="CB48" s="248"/>
      <c r="CC48" s="248"/>
      <c r="CD48" s="249"/>
      <c r="CE48" s="235"/>
      <c r="CF48" s="247"/>
      <c r="CG48" s="248"/>
      <c r="CH48" s="248"/>
      <c r="CI48" s="249"/>
      <c r="CJ48" s="235"/>
      <c r="CK48" s="247"/>
      <c r="CL48" s="248"/>
      <c r="CM48" s="248"/>
      <c r="CN48" s="249"/>
      <c r="CO48" s="240"/>
      <c r="CP48" s="236"/>
      <c r="CQ48" s="236"/>
      <c r="CR48" s="236"/>
      <c r="CS48" s="236"/>
      <c r="CT48" s="235">
        <v>0.3</v>
      </c>
      <c r="CU48" s="236"/>
      <c r="CV48" s="236"/>
      <c r="CW48" s="236"/>
      <c r="CX48" s="236"/>
      <c r="CY48" s="240">
        <v>0.3</v>
      </c>
      <c r="CZ48" s="236"/>
      <c r="DA48" s="236"/>
      <c r="DB48" s="236"/>
      <c r="DC48" s="236"/>
      <c r="DD48" s="240">
        <v>0.4</v>
      </c>
      <c r="DE48" s="236"/>
      <c r="DF48" s="236"/>
      <c r="DG48" s="236"/>
      <c r="DH48" s="236"/>
      <c r="DI48" s="240"/>
      <c r="DJ48" s="236"/>
      <c r="DK48" s="236"/>
      <c r="DL48" s="236"/>
      <c r="DM48" s="236"/>
      <c r="DN48" s="235"/>
      <c r="DO48" s="236"/>
      <c r="DP48" s="236"/>
      <c r="DQ48" s="236"/>
      <c r="DR48" s="236"/>
      <c r="DS48" s="235"/>
      <c r="DT48" s="236"/>
      <c r="DU48" s="236"/>
      <c r="DV48" s="236"/>
      <c r="DW48" s="236"/>
      <c r="DX48" s="242"/>
      <c r="DY48" s="235">
        <f t="shared" ref="DY48" si="85">M48+R48+W48+AB48+AG48+AL48+AQ48+AV48+BA48+BF48+BK48+BP48+BU48+BZ48+CE48+CJ48+CO48+CT48+CY48+DD48+DI48+DN48+DS48+DX48</f>
        <v>1</v>
      </c>
    </row>
    <row r="49" spans="2:129" customFormat="1" ht="18" customHeight="1">
      <c r="C49" s="256"/>
      <c r="D49" s="258"/>
      <c r="E49" s="258"/>
      <c r="F49" s="258"/>
      <c r="G49" s="255"/>
      <c r="H49" s="254"/>
      <c r="I49" s="237">
        <f>M48*G48</f>
        <v>0</v>
      </c>
      <c r="J49" s="237"/>
      <c r="K49" s="237"/>
      <c r="L49" s="237"/>
      <c r="M49" s="235"/>
      <c r="N49" s="237">
        <f>R48*G48</f>
        <v>0</v>
      </c>
      <c r="O49" s="237"/>
      <c r="P49" s="237"/>
      <c r="Q49" s="237"/>
      <c r="R49" s="235"/>
      <c r="S49" s="237">
        <f>W48*G48</f>
        <v>0</v>
      </c>
      <c r="T49" s="237"/>
      <c r="U49" s="237"/>
      <c r="V49" s="237"/>
      <c r="W49" s="235"/>
      <c r="X49" s="237">
        <f>AB48*G48</f>
        <v>0</v>
      </c>
      <c r="Y49" s="237"/>
      <c r="Z49" s="237"/>
      <c r="AA49" s="237"/>
      <c r="AB49" s="235"/>
      <c r="AC49" s="237">
        <f>AG48*G48</f>
        <v>0</v>
      </c>
      <c r="AD49" s="237"/>
      <c r="AE49" s="237"/>
      <c r="AF49" s="237"/>
      <c r="AG49" s="235"/>
      <c r="AH49" s="237">
        <f>AL48*G48</f>
        <v>0</v>
      </c>
      <c r="AI49" s="237"/>
      <c r="AJ49" s="237"/>
      <c r="AK49" s="237"/>
      <c r="AL49" s="235"/>
      <c r="AM49" s="237"/>
      <c r="AN49" s="237"/>
      <c r="AO49" s="237"/>
      <c r="AP49" s="237"/>
      <c r="AQ49" s="235"/>
      <c r="AR49" s="237">
        <f>AV48*G48</f>
        <v>0</v>
      </c>
      <c r="AS49" s="237"/>
      <c r="AT49" s="237"/>
      <c r="AU49" s="237"/>
      <c r="AV49" s="235"/>
      <c r="AW49" s="237">
        <f>BA48*G48</f>
        <v>0</v>
      </c>
      <c r="AX49" s="237"/>
      <c r="AY49" s="237"/>
      <c r="AZ49" s="237"/>
      <c r="BA49" s="235"/>
      <c r="BB49" s="237">
        <f>BF48*$G$48</f>
        <v>0</v>
      </c>
      <c r="BC49" s="237"/>
      <c r="BD49" s="237"/>
      <c r="BE49" s="237"/>
      <c r="BF49" s="235"/>
      <c r="BG49" s="237">
        <f>BK48*$G$48</f>
        <v>0</v>
      </c>
      <c r="BH49" s="237"/>
      <c r="BI49" s="237"/>
      <c r="BJ49" s="237"/>
      <c r="BK49" s="235"/>
      <c r="BL49" s="237">
        <f>BP48*$G$48</f>
        <v>0</v>
      </c>
      <c r="BM49" s="237"/>
      <c r="BN49" s="237"/>
      <c r="BO49" s="237"/>
      <c r="BP49" s="241"/>
      <c r="BQ49" s="237">
        <f>BU48*$G$48</f>
        <v>0</v>
      </c>
      <c r="BR49" s="237"/>
      <c r="BS49" s="237"/>
      <c r="BT49" s="237"/>
      <c r="BU49" s="235"/>
      <c r="BV49" s="237">
        <f>BZ48*$G$48</f>
        <v>0</v>
      </c>
      <c r="BW49" s="237"/>
      <c r="BX49" s="237"/>
      <c r="BY49" s="237"/>
      <c r="BZ49" s="235"/>
      <c r="CA49" s="237">
        <f>CE48*$G$48</f>
        <v>0</v>
      </c>
      <c r="CB49" s="237"/>
      <c r="CC49" s="237"/>
      <c r="CD49" s="237"/>
      <c r="CE49" s="235"/>
      <c r="CF49" s="237">
        <f>CJ48*$G$48</f>
        <v>0</v>
      </c>
      <c r="CG49" s="237"/>
      <c r="CH49" s="237"/>
      <c r="CI49" s="237"/>
      <c r="CJ49" s="235"/>
      <c r="CK49" s="237">
        <f>CO48*$G$48</f>
        <v>0</v>
      </c>
      <c r="CL49" s="237"/>
      <c r="CM49" s="237"/>
      <c r="CN49" s="237"/>
      <c r="CO49" s="244"/>
      <c r="CP49" s="237">
        <f>CT48*$G$48</f>
        <v>48508.760999999999</v>
      </c>
      <c r="CQ49" s="237"/>
      <c r="CR49" s="237"/>
      <c r="CS49" s="237"/>
      <c r="CT49" s="235"/>
      <c r="CU49" s="237">
        <f>CY48*$G$48</f>
        <v>48508.760999999999</v>
      </c>
      <c r="CV49" s="237"/>
      <c r="CW49" s="237"/>
      <c r="CX49" s="237"/>
      <c r="CY49" s="244"/>
      <c r="CZ49" s="237">
        <f>DD48*$G$48</f>
        <v>64678.347999999998</v>
      </c>
      <c r="DA49" s="237"/>
      <c r="DB49" s="237"/>
      <c r="DC49" s="237"/>
      <c r="DD49" s="244"/>
      <c r="DE49" s="237">
        <f>DI48*$G$48</f>
        <v>0</v>
      </c>
      <c r="DF49" s="237"/>
      <c r="DG49" s="237"/>
      <c r="DH49" s="237"/>
      <c r="DI49" s="244"/>
      <c r="DJ49" s="237">
        <f>DN48*$G$48</f>
        <v>0</v>
      </c>
      <c r="DK49" s="237"/>
      <c r="DL49" s="237"/>
      <c r="DM49" s="237"/>
      <c r="DN49" s="235"/>
      <c r="DO49" s="237">
        <f>DS48*$G$48</f>
        <v>0</v>
      </c>
      <c r="DP49" s="237"/>
      <c r="DQ49" s="237"/>
      <c r="DR49" s="237"/>
      <c r="DS49" s="235"/>
      <c r="DT49" s="237">
        <f>DX48*$G$48</f>
        <v>0</v>
      </c>
      <c r="DU49" s="237"/>
      <c r="DV49" s="237"/>
      <c r="DW49" s="237"/>
      <c r="DX49" s="243"/>
      <c r="DY49" s="235"/>
    </row>
    <row r="50" spans="2:129" customFormat="1" ht="18" customHeight="1">
      <c r="C50" s="256">
        <f ca="1">IF(ISNUMBER(INDIRECT(ADDRESS(ROW()-2,3))),INDIRECT(ADDRESS(ROW()-2,3))+1,1)</f>
        <v>21</v>
      </c>
      <c r="D50" s="257" t="str">
        <f>'Planilha Deson + M Cálculo'!D285</f>
        <v>021-FERRAGENS</v>
      </c>
      <c r="E50" s="258"/>
      <c r="F50" s="258"/>
      <c r="G50" s="255">
        <f>'Planilha Deson + M Cálculo'!I301</f>
        <v>17921.46</v>
      </c>
      <c r="H50" s="254">
        <f t="shared" ref="H50" si="86">G50/$G$104</f>
        <v>1.6216123276522835E-3</v>
      </c>
      <c r="I50" s="236"/>
      <c r="J50" s="236"/>
      <c r="K50" s="236"/>
      <c r="L50" s="236"/>
      <c r="M50" s="235"/>
      <c r="N50" s="236"/>
      <c r="O50" s="236"/>
      <c r="P50" s="236"/>
      <c r="Q50" s="236"/>
      <c r="R50" s="235"/>
      <c r="S50" s="236"/>
      <c r="T50" s="236"/>
      <c r="U50" s="236"/>
      <c r="V50" s="236"/>
      <c r="W50" s="235"/>
      <c r="X50" s="236"/>
      <c r="Y50" s="236"/>
      <c r="Z50" s="236"/>
      <c r="AA50" s="236"/>
      <c r="AB50" s="235"/>
      <c r="AC50" s="236"/>
      <c r="AD50" s="236"/>
      <c r="AE50" s="236"/>
      <c r="AF50" s="236"/>
      <c r="AG50" s="235"/>
      <c r="AH50" s="236"/>
      <c r="AI50" s="236"/>
      <c r="AJ50" s="236"/>
      <c r="AK50" s="236"/>
      <c r="AL50" s="235"/>
      <c r="AM50" s="236"/>
      <c r="AN50" s="236"/>
      <c r="AO50" s="236"/>
      <c r="AP50" s="236"/>
      <c r="AQ50" s="235"/>
      <c r="AR50" s="236"/>
      <c r="AS50" s="236"/>
      <c r="AT50" s="236"/>
      <c r="AU50" s="236"/>
      <c r="AV50" s="235"/>
      <c r="AW50" s="236"/>
      <c r="AX50" s="236"/>
      <c r="AY50" s="236"/>
      <c r="AZ50" s="236"/>
      <c r="BA50" s="235"/>
      <c r="BB50" s="236"/>
      <c r="BC50" s="236"/>
      <c r="BD50" s="236"/>
      <c r="BE50" s="236"/>
      <c r="BF50" s="235"/>
      <c r="BG50" s="247"/>
      <c r="BH50" s="248"/>
      <c r="BI50" s="248"/>
      <c r="BJ50" s="249"/>
      <c r="BK50" s="235"/>
      <c r="BL50" s="247"/>
      <c r="BM50" s="248"/>
      <c r="BN50" s="248"/>
      <c r="BO50" s="249"/>
      <c r="BP50" s="240"/>
      <c r="BQ50" s="247"/>
      <c r="BR50" s="248"/>
      <c r="BS50" s="248"/>
      <c r="BT50" s="249"/>
      <c r="BU50" s="235"/>
      <c r="BV50" s="247"/>
      <c r="BW50" s="248"/>
      <c r="BX50" s="248"/>
      <c r="BY50" s="249"/>
      <c r="BZ50" s="235"/>
      <c r="CA50" s="236"/>
      <c r="CB50" s="236"/>
      <c r="CC50" s="236"/>
      <c r="CD50" s="236"/>
      <c r="CE50" s="235">
        <v>0.1</v>
      </c>
      <c r="CF50" s="236"/>
      <c r="CG50" s="236"/>
      <c r="CH50" s="236"/>
      <c r="CI50" s="236"/>
      <c r="CJ50" s="235">
        <v>0.1</v>
      </c>
      <c r="CK50" s="236"/>
      <c r="CL50" s="236"/>
      <c r="CM50" s="236"/>
      <c r="CN50" s="236"/>
      <c r="CO50" s="240">
        <v>0.2</v>
      </c>
      <c r="CP50" s="236"/>
      <c r="CQ50" s="236"/>
      <c r="CR50" s="236"/>
      <c r="CS50" s="236"/>
      <c r="CT50" s="235">
        <v>0.2</v>
      </c>
      <c r="CU50" s="236"/>
      <c r="CV50" s="236"/>
      <c r="CW50" s="236"/>
      <c r="CX50" s="236"/>
      <c r="CY50" s="240">
        <v>0.15</v>
      </c>
      <c r="CZ50" s="236"/>
      <c r="DA50" s="236"/>
      <c r="DB50" s="236"/>
      <c r="DC50" s="236"/>
      <c r="DD50" s="240">
        <v>0.15</v>
      </c>
      <c r="DE50" s="236"/>
      <c r="DF50" s="236"/>
      <c r="DG50" s="236"/>
      <c r="DH50" s="236"/>
      <c r="DI50" s="240">
        <v>0.1</v>
      </c>
      <c r="DJ50" s="236"/>
      <c r="DK50" s="236"/>
      <c r="DL50" s="236"/>
      <c r="DM50" s="236"/>
      <c r="DN50" s="235"/>
      <c r="DO50" s="236"/>
      <c r="DP50" s="236"/>
      <c r="DQ50" s="236"/>
      <c r="DR50" s="236"/>
      <c r="DS50" s="235"/>
      <c r="DT50" s="236"/>
      <c r="DU50" s="236"/>
      <c r="DV50" s="236"/>
      <c r="DW50" s="236"/>
      <c r="DX50" s="242"/>
      <c r="DY50" s="235">
        <f t="shared" ref="DY50" si="87">M50+R50+W50+AB50+AG50+AL50+AQ50+AV50+BA50+BF50+BK50+BP50+BU50+BZ50+CE50+CJ50+CO50+CT50+CY50+DD50+DI50+DN50+DS50+DX50</f>
        <v>1.0000000000000002</v>
      </c>
    </row>
    <row r="51" spans="2:129" customFormat="1" ht="18" customHeight="1">
      <c r="C51" s="256"/>
      <c r="D51" s="258"/>
      <c r="E51" s="258"/>
      <c r="F51" s="258"/>
      <c r="G51" s="255"/>
      <c r="H51" s="254"/>
      <c r="I51" s="237">
        <f>M50*G50</f>
        <v>0</v>
      </c>
      <c r="J51" s="237"/>
      <c r="K51" s="237"/>
      <c r="L51" s="237"/>
      <c r="M51" s="235"/>
      <c r="N51" s="237">
        <f>R50*G50</f>
        <v>0</v>
      </c>
      <c r="O51" s="237"/>
      <c r="P51" s="237"/>
      <c r="Q51" s="237"/>
      <c r="R51" s="235"/>
      <c r="S51" s="237">
        <f>W50*G50</f>
        <v>0</v>
      </c>
      <c r="T51" s="237"/>
      <c r="U51" s="237"/>
      <c r="V51" s="237"/>
      <c r="W51" s="235"/>
      <c r="X51" s="237">
        <f>AB50*G50</f>
        <v>0</v>
      </c>
      <c r="Y51" s="237"/>
      <c r="Z51" s="237"/>
      <c r="AA51" s="237"/>
      <c r="AB51" s="235"/>
      <c r="AC51" s="237">
        <f>AG50*G50</f>
        <v>0</v>
      </c>
      <c r="AD51" s="237"/>
      <c r="AE51" s="237"/>
      <c r="AF51" s="237"/>
      <c r="AG51" s="235"/>
      <c r="AH51" s="237">
        <f>AL50*G50</f>
        <v>0</v>
      </c>
      <c r="AI51" s="237"/>
      <c r="AJ51" s="237"/>
      <c r="AK51" s="237"/>
      <c r="AL51" s="235"/>
      <c r="AM51" s="237">
        <f>AQ50*G50</f>
        <v>0</v>
      </c>
      <c r="AN51" s="237"/>
      <c r="AO51" s="237"/>
      <c r="AP51" s="237"/>
      <c r="AQ51" s="235"/>
      <c r="AR51" s="237">
        <f>AV50*G50</f>
        <v>0</v>
      </c>
      <c r="AS51" s="237"/>
      <c r="AT51" s="237"/>
      <c r="AU51" s="237"/>
      <c r="AV51" s="235"/>
      <c r="AW51" s="237">
        <f>BA50*G50</f>
        <v>0</v>
      </c>
      <c r="AX51" s="237"/>
      <c r="AY51" s="237"/>
      <c r="AZ51" s="237"/>
      <c r="BA51" s="235"/>
      <c r="BB51" s="237">
        <f>BF50*$G$50</f>
        <v>0</v>
      </c>
      <c r="BC51" s="237"/>
      <c r="BD51" s="237"/>
      <c r="BE51" s="237"/>
      <c r="BF51" s="235"/>
      <c r="BG51" s="237">
        <f>BK50*$G$50</f>
        <v>0</v>
      </c>
      <c r="BH51" s="237"/>
      <c r="BI51" s="237"/>
      <c r="BJ51" s="237"/>
      <c r="BK51" s="235"/>
      <c r="BL51" s="237">
        <f>BP50*$G$50</f>
        <v>0</v>
      </c>
      <c r="BM51" s="237"/>
      <c r="BN51" s="237"/>
      <c r="BO51" s="237"/>
      <c r="BP51" s="241"/>
      <c r="BQ51" s="237">
        <f>BU50*$G$50</f>
        <v>0</v>
      </c>
      <c r="BR51" s="237"/>
      <c r="BS51" s="237"/>
      <c r="BT51" s="237"/>
      <c r="BU51" s="235"/>
      <c r="BV51" s="237">
        <f>BZ50*$G$50</f>
        <v>0</v>
      </c>
      <c r="BW51" s="237"/>
      <c r="BX51" s="237"/>
      <c r="BY51" s="237"/>
      <c r="BZ51" s="235"/>
      <c r="CA51" s="237">
        <f>CE50*$G$50</f>
        <v>1792.146</v>
      </c>
      <c r="CB51" s="237"/>
      <c r="CC51" s="237"/>
      <c r="CD51" s="237"/>
      <c r="CE51" s="235"/>
      <c r="CF51" s="237">
        <f>CJ50*$G$50</f>
        <v>1792.146</v>
      </c>
      <c r="CG51" s="237"/>
      <c r="CH51" s="237"/>
      <c r="CI51" s="237"/>
      <c r="CJ51" s="235"/>
      <c r="CK51" s="237">
        <f>CO50*$G$50</f>
        <v>3584.2919999999999</v>
      </c>
      <c r="CL51" s="237"/>
      <c r="CM51" s="237"/>
      <c r="CN51" s="237"/>
      <c r="CO51" s="244"/>
      <c r="CP51" s="237">
        <f>CT50*$G$50</f>
        <v>3584.2919999999999</v>
      </c>
      <c r="CQ51" s="237"/>
      <c r="CR51" s="237"/>
      <c r="CS51" s="237"/>
      <c r="CT51" s="235"/>
      <c r="CU51" s="237">
        <f>CY50*$G$50</f>
        <v>2688.2189999999996</v>
      </c>
      <c r="CV51" s="237"/>
      <c r="CW51" s="237"/>
      <c r="CX51" s="237"/>
      <c r="CY51" s="244"/>
      <c r="CZ51" s="237">
        <f>DD50*$G$50</f>
        <v>2688.2189999999996</v>
      </c>
      <c r="DA51" s="237"/>
      <c r="DB51" s="237"/>
      <c r="DC51" s="237"/>
      <c r="DD51" s="244"/>
      <c r="DE51" s="237">
        <f>DI50*$G$50</f>
        <v>1792.146</v>
      </c>
      <c r="DF51" s="237"/>
      <c r="DG51" s="237"/>
      <c r="DH51" s="237"/>
      <c r="DI51" s="244"/>
      <c r="DJ51" s="237">
        <f>DN50*$G$50</f>
        <v>0</v>
      </c>
      <c r="DK51" s="237"/>
      <c r="DL51" s="237"/>
      <c r="DM51" s="237"/>
      <c r="DN51" s="235"/>
      <c r="DO51" s="237">
        <f>DS50*$G$50</f>
        <v>0</v>
      </c>
      <c r="DP51" s="237"/>
      <c r="DQ51" s="237"/>
      <c r="DR51" s="237"/>
      <c r="DS51" s="235"/>
      <c r="DT51" s="237">
        <f>DX50*$G$50</f>
        <v>0</v>
      </c>
      <c r="DU51" s="237"/>
      <c r="DV51" s="237"/>
      <c r="DW51" s="237"/>
      <c r="DX51" s="243"/>
      <c r="DY51" s="235"/>
    </row>
    <row r="52" spans="2:129" customFormat="1" ht="18" customHeight="1">
      <c r="C52" s="256">
        <f ca="1">IF(ISNUMBER(INDIRECT(ADDRESS(ROW()-2,3))),INDIRECT(ADDRESS(ROW()-2,3))+1,1)</f>
        <v>22</v>
      </c>
      <c r="D52" s="257" t="str">
        <f>'Planilha Deson + M Cálculo'!D302</f>
        <v>022-VIDRAÇARIA</v>
      </c>
      <c r="E52" s="258"/>
      <c r="F52" s="258"/>
      <c r="G52" s="255">
        <f>'Planilha Deson + M Cálculo'!I309</f>
        <v>93942.05</v>
      </c>
      <c r="H52" s="254">
        <f t="shared" ref="H52" si="88">G52/$G$104</f>
        <v>8.5002888361175484E-3</v>
      </c>
      <c r="I52" s="236"/>
      <c r="J52" s="236"/>
      <c r="K52" s="236"/>
      <c r="L52" s="236"/>
      <c r="M52" s="235"/>
      <c r="N52" s="236"/>
      <c r="O52" s="236"/>
      <c r="P52" s="236"/>
      <c r="Q52" s="236"/>
      <c r="R52" s="235"/>
      <c r="S52" s="236"/>
      <c r="T52" s="236"/>
      <c r="U52" s="236"/>
      <c r="V52" s="236"/>
      <c r="W52" s="235"/>
      <c r="X52" s="236"/>
      <c r="Y52" s="236"/>
      <c r="Z52" s="236"/>
      <c r="AA52" s="236"/>
      <c r="AB52" s="235"/>
      <c r="AC52" s="236"/>
      <c r="AD52" s="236"/>
      <c r="AE52" s="236"/>
      <c r="AF52" s="236"/>
      <c r="AG52" s="235"/>
      <c r="AH52" s="236"/>
      <c r="AI52" s="236"/>
      <c r="AJ52" s="236"/>
      <c r="AK52" s="236"/>
      <c r="AL52" s="235"/>
      <c r="AM52" s="236"/>
      <c r="AN52" s="236"/>
      <c r="AO52" s="236"/>
      <c r="AP52" s="236"/>
      <c r="AQ52" s="235"/>
      <c r="AR52" s="236"/>
      <c r="AS52" s="236"/>
      <c r="AT52" s="236"/>
      <c r="AU52" s="236"/>
      <c r="AV52" s="235"/>
      <c r="AW52" s="236"/>
      <c r="AX52" s="236"/>
      <c r="AY52" s="236"/>
      <c r="AZ52" s="236"/>
      <c r="BA52" s="235"/>
      <c r="BB52" s="236"/>
      <c r="BC52" s="236"/>
      <c r="BD52" s="236"/>
      <c r="BE52" s="236"/>
      <c r="BF52" s="235"/>
      <c r="BG52" s="247"/>
      <c r="BH52" s="248"/>
      <c r="BI52" s="248"/>
      <c r="BJ52" s="249"/>
      <c r="BK52" s="235"/>
      <c r="BL52" s="247"/>
      <c r="BM52" s="248"/>
      <c r="BN52" s="248"/>
      <c r="BO52" s="249"/>
      <c r="BP52" s="240"/>
      <c r="BQ52" s="247"/>
      <c r="BR52" s="248"/>
      <c r="BS52" s="248"/>
      <c r="BT52" s="249"/>
      <c r="BU52" s="235"/>
      <c r="BV52" s="247"/>
      <c r="BW52" s="248"/>
      <c r="BX52" s="248"/>
      <c r="BY52" s="249"/>
      <c r="BZ52" s="235"/>
      <c r="CA52" s="247"/>
      <c r="CB52" s="248"/>
      <c r="CC52" s="248"/>
      <c r="CD52" s="249"/>
      <c r="CE52" s="235"/>
      <c r="CF52" s="247"/>
      <c r="CG52" s="248"/>
      <c r="CH52" s="248"/>
      <c r="CI52" s="249"/>
      <c r="CJ52" s="235"/>
      <c r="CK52" s="247"/>
      <c r="CL52" s="248"/>
      <c r="CM52" s="248"/>
      <c r="CN52" s="249"/>
      <c r="CO52" s="240"/>
      <c r="CP52" s="247"/>
      <c r="CQ52" s="248"/>
      <c r="CR52" s="248"/>
      <c r="CS52" s="249"/>
      <c r="CT52" s="235"/>
      <c r="CU52" s="247"/>
      <c r="CV52" s="248"/>
      <c r="CW52" s="248"/>
      <c r="CX52" s="249"/>
      <c r="CY52" s="240"/>
      <c r="CZ52" s="236"/>
      <c r="DA52" s="236"/>
      <c r="DB52" s="236"/>
      <c r="DC52" s="236"/>
      <c r="DD52" s="240">
        <v>0.35</v>
      </c>
      <c r="DE52" s="236"/>
      <c r="DF52" s="236"/>
      <c r="DG52" s="236"/>
      <c r="DH52" s="236"/>
      <c r="DI52" s="240">
        <v>0.35</v>
      </c>
      <c r="DJ52" s="236"/>
      <c r="DK52" s="236"/>
      <c r="DL52" s="236"/>
      <c r="DM52" s="236"/>
      <c r="DN52" s="235">
        <v>0.3</v>
      </c>
      <c r="DO52" s="236"/>
      <c r="DP52" s="236"/>
      <c r="DQ52" s="236"/>
      <c r="DR52" s="236"/>
      <c r="DS52" s="235"/>
      <c r="DT52" s="236"/>
      <c r="DU52" s="236"/>
      <c r="DV52" s="236"/>
      <c r="DW52" s="236"/>
      <c r="DX52" s="242"/>
      <c r="DY52" s="235">
        <f t="shared" ref="DY52" si="89">M52+R52+W52+AB52+AG52+AL52+AQ52+AV52+BA52+BF52+BK52+BP52+BU52+BZ52+CE52+CJ52+CO52+CT52+CY52+DD52+DI52+DN52+DS52+DX52</f>
        <v>1</v>
      </c>
    </row>
    <row r="53" spans="2:129" customFormat="1" ht="18" customHeight="1">
      <c r="C53" s="256"/>
      <c r="D53" s="258"/>
      <c r="E53" s="258"/>
      <c r="F53" s="258"/>
      <c r="G53" s="255"/>
      <c r="H53" s="254"/>
      <c r="I53" s="237">
        <f>M52*G52</f>
        <v>0</v>
      </c>
      <c r="J53" s="237"/>
      <c r="K53" s="237"/>
      <c r="L53" s="237"/>
      <c r="M53" s="235"/>
      <c r="N53" s="237">
        <f>R52*G52</f>
        <v>0</v>
      </c>
      <c r="O53" s="237"/>
      <c r="P53" s="237"/>
      <c r="Q53" s="237"/>
      <c r="R53" s="235"/>
      <c r="S53" s="237">
        <f>W52*G52</f>
        <v>0</v>
      </c>
      <c r="T53" s="237"/>
      <c r="U53" s="237"/>
      <c r="V53" s="237"/>
      <c r="W53" s="235"/>
      <c r="X53" s="237">
        <f>AB52*G52</f>
        <v>0</v>
      </c>
      <c r="Y53" s="237"/>
      <c r="Z53" s="237"/>
      <c r="AA53" s="237"/>
      <c r="AB53" s="235"/>
      <c r="AC53" s="237">
        <f>AG52*G52</f>
        <v>0</v>
      </c>
      <c r="AD53" s="237"/>
      <c r="AE53" s="237"/>
      <c r="AF53" s="237"/>
      <c r="AG53" s="235"/>
      <c r="AH53" s="237">
        <f>AL52*G52</f>
        <v>0</v>
      </c>
      <c r="AI53" s="237"/>
      <c r="AJ53" s="237"/>
      <c r="AK53" s="237"/>
      <c r="AL53" s="235"/>
      <c r="AM53" s="237">
        <f>AQ52*G52</f>
        <v>0</v>
      </c>
      <c r="AN53" s="237"/>
      <c r="AO53" s="237"/>
      <c r="AP53" s="237"/>
      <c r="AQ53" s="235"/>
      <c r="AR53" s="237">
        <f>AV52*G52</f>
        <v>0</v>
      </c>
      <c r="AS53" s="237"/>
      <c r="AT53" s="237"/>
      <c r="AU53" s="237"/>
      <c r="AV53" s="235"/>
      <c r="AW53" s="237">
        <f>BA52*G52</f>
        <v>0</v>
      </c>
      <c r="AX53" s="237"/>
      <c r="AY53" s="237"/>
      <c r="AZ53" s="237"/>
      <c r="BA53" s="235"/>
      <c r="BB53" s="237">
        <f>BF52*$G$52</f>
        <v>0</v>
      </c>
      <c r="BC53" s="237"/>
      <c r="BD53" s="237"/>
      <c r="BE53" s="237"/>
      <c r="BF53" s="235"/>
      <c r="BG53" s="237">
        <f>BK52*$G$52</f>
        <v>0</v>
      </c>
      <c r="BH53" s="237"/>
      <c r="BI53" s="237"/>
      <c r="BJ53" s="237"/>
      <c r="BK53" s="235"/>
      <c r="BL53" s="237">
        <f>BP52*$G$52</f>
        <v>0</v>
      </c>
      <c r="BM53" s="237"/>
      <c r="BN53" s="237"/>
      <c r="BO53" s="237"/>
      <c r="BP53" s="241"/>
      <c r="BQ53" s="237">
        <f>BU52*$G$52</f>
        <v>0</v>
      </c>
      <c r="BR53" s="237"/>
      <c r="BS53" s="237"/>
      <c r="BT53" s="237"/>
      <c r="BU53" s="235"/>
      <c r="BV53" s="237">
        <f>BZ52*$G$52</f>
        <v>0</v>
      </c>
      <c r="BW53" s="237"/>
      <c r="BX53" s="237"/>
      <c r="BY53" s="237"/>
      <c r="BZ53" s="235"/>
      <c r="CA53" s="237">
        <f>CE52*$G$52</f>
        <v>0</v>
      </c>
      <c r="CB53" s="237"/>
      <c r="CC53" s="237"/>
      <c r="CD53" s="237"/>
      <c r="CE53" s="235"/>
      <c r="CF53" s="237">
        <f>CJ52*$G$52</f>
        <v>0</v>
      </c>
      <c r="CG53" s="237"/>
      <c r="CH53" s="237"/>
      <c r="CI53" s="237"/>
      <c r="CJ53" s="235"/>
      <c r="CK53" s="237">
        <f>CO52*$G$52</f>
        <v>0</v>
      </c>
      <c r="CL53" s="237"/>
      <c r="CM53" s="237"/>
      <c r="CN53" s="237"/>
      <c r="CO53" s="244"/>
      <c r="CP53" s="237">
        <f>CT52*$G$52</f>
        <v>0</v>
      </c>
      <c r="CQ53" s="237"/>
      <c r="CR53" s="237"/>
      <c r="CS53" s="237"/>
      <c r="CT53" s="235"/>
      <c r="CU53" s="237">
        <f>CY52*$G$52</f>
        <v>0</v>
      </c>
      <c r="CV53" s="237"/>
      <c r="CW53" s="237"/>
      <c r="CX53" s="237"/>
      <c r="CY53" s="244"/>
      <c r="CZ53" s="237">
        <f>DD52*$G$52</f>
        <v>32879.717499999999</v>
      </c>
      <c r="DA53" s="237"/>
      <c r="DB53" s="237"/>
      <c r="DC53" s="237"/>
      <c r="DD53" s="244"/>
      <c r="DE53" s="237">
        <f>DI52*$G$52</f>
        <v>32879.717499999999</v>
      </c>
      <c r="DF53" s="237"/>
      <c r="DG53" s="237"/>
      <c r="DH53" s="237"/>
      <c r="DI53" s="244"/>
      <c r="DJ53" s="237">
        <f>DN52*$G$52</f>
        <v>28182.615000000002</v>
      </c>
      <c r="DK53" s="237"/>
      <c r="DL53" s="237"/>
      <c r="DM53" s="237"/>
      <c r="DN53" s="235"/>
      <c r="DO53" s="237">
        <f>DS52*$G$52</f>
        <v>0</v>
      </c>
      <c r="DP53" s="237"/>
      <c r="DQ53" s="237"/>
      <c r="DR53" s="237"/>
      <c r="DS53" s="235"/>
      <c r="DT53" s="237">
        <f>DX52*$G$52</f>
        <v>0</v>
      </c>
      <c r="DU53" s="237"/>
      <c r="DV53" s="237"/>
      <c r="DW53" s="237"/>
      <c r="DX53" s="243"/>
      <c r="DY53" s="235"/>
    </row>
    <row r="54" spans="2:129" customFormat="1" ht="18" customHeight="1">
      <c r="C54" s="256">
        <f ca="1">IF(ISNUMBER(INDIRECT(ADDRESS(ROW()-2,3))),INDIRECT(ADDRESS(ROW()-2,3))+1,1)</f>
        <v>23</v>
      </c>
      <c r="D54" s="257" t="str">
        <f>'Planilha Deson + M Cálculo'!D310</f>
        <v>023-IMPERMEABILIZAÇÕES</v>
      </c>
      <c r="E54" s="258"/>
      <c r="F54" s="258"/>
      <c r="G54" s="255">
        <f>'Planilha Deson + M Cálculo'!I316</f>
        <v>534406.92999999993</v>
      </c>
      <c r="H54" s="254">
        <f t="shared" ref="H54" si="90">G54/$G$104</f>
        <v>4.8355483630843181E-2</v>
      </c>
      <c r="I54" s="236"/>
      <c r="J54" s="236"/>
      <c r="K54" s="236"/>
      <c r="L54" s="236"/>
      <c r="M54" s="235"/>
      <c r="N54" s="236"/>
      <c r="O54" s="236"/>
      <c r="P54" s="236"/>
      <c r="Q54" s="236"/>
      <c r="R54" s="235"/>
      <c r="S54" s="236"/>
      <c r="T54" s="236"/>
      <c r="U54" s="236"/>
      <c r="V54" s="236"/>
      <c r="W54" s="235"/>
      <c r="X54" s="236"/>
      <c r="Y54" s="236"/>
      <c r="Z54" s="236"/>
      <c r="AA54" s="236"/>
      <c r="AB54" s="235"/>
      <c r="AC54" s="236"/>
      <c r="AD54" s="236"/>
      <c r="AE54" s="236"/>
      <c r="AF54" s="236"/>
      <c r="AG54" s="235"/>
      <c r="AH54" s="236"/>
      <c r="AI54" s="236"/>
      <c r="AJ54" s="236"/>
      <c r="AK54" s="236"/>
      <c r="AL54" s="235"/>
      <c r="AM54" s="236"/>
      <c r="AN54" s="236"/>
      <c r="AO54" s="236"/>
      <c r="AP54" s="236"/>
      <c r="AQ54" s="235"/>
      <c r="AR54" s="236"/>
      <c r="AS54" s="236"/>
      <c r="AT54" s="236"/>
      <c r="AU54" s="236"/>
      <c r="AV54" s="235"/>
      <c r="AW54" s="236"/>
      <c r="AX54" s="236"/>
      <c r="AY54" s="236"/>
      <c r="AZ54" s="236"/>
      <c r="BA54" s="235"/>
      <c r="BB54" s="236"/>
      <c r="BC54" s="236"/>
      <c r="BD54" s="236"/>
      <c r="BE54" s="236"/>
      <c r="BF54" s="235"/>
      <c r="BG54" s="247"/>
      <c r="BH54" s="248"/>
      <c r="BI54" s="248"/>
      <c r="BJ54" s="249"/>
      <c r="BK54" s="235"/>
      <c r="BL54" s="247"/>
      <c r="BM54" s="248"/>
      <c r="BN54" s="248"/>
      <c r="BO54" s="249"/>
      <c r="BP54" s="240"/>
      <c r="BQ54" s="247"/>
      <c r="BR54" s="248"/>
      <c r="BS54" s="248"/>
      <c r="BT54" s="249"/>
      <c r="BU54" s="235"/>
      <c r="BV54" s="247"/>
      <c r="BW54" s="248"/>
      <c r="BX54" s="248"/>
      <c r="BY54" s="249"/>
      <c r="BZ54" s="235"/>
      <c r="CA54" s="236"/>
      <c r="CB54" s="236"/>
      <c r="CC54" s="236"/>
      <c r="CD54" s="236"/>
      <c r="CE54" s="235">
        <v>0.2</v>
      </c>
      <c r="CF54" s="236"/>
      <c r="CG54" s="236"/>
      <c r="CH54" s="236"/>
      <c r="CI54" s="236"/>
      <c r="CJ54" s="235">
        <v>0.35</v>
      </c>
      <c r="CK54" s="236"/>
      <c r="CL54" s="236"/>
      <c r="CM54" s="236"/>
      <c r="CN54" s="236"/>
      <c r="CO54" s="240">
        <v>0.35</v>
      </c>
      <c r="CP54" s="236"/>
      <c r="CQ54" s="236"/>
      <c r="CR54" s="236"/>
      <c r="CS54" s="236"/>
      <c r="CT54" s="235">
        <v>0.1</v>
      </c>
      <c r="CU54" s="236"/>
      <c r="CV54" s="236"/>
      <c r="CW54" s="236"/>
      <c r="CX54" s="236"/>
      <c r="CY54" s="240"/>
      <c r="CZ54" s="236"/>
      <c r="DA54" s="236"/>
      <c r="DB54" s="236"/>
      <c r="DC54" s="236"/>
      <c r="DD54" s="240"/>
      <c r="DE54" s="236"/>
      <c r="DF54" s="236"/>
      <c r="DG54" s="236"/>
      <c r="DH54" s="236"/>
      <c r="DI54" s="240"/>
      <c r="DJ54" s="236"/>
      <c r="DK54" s="236"/>
      <c r="DL54" s="236"/>
      <c r="DM54" s="236"/>
      <c r="DN54" s="235"/>
      <c r="DO54" s="236"/>
      <c r="DP54" s="236"/>
      <c r="DQ54" s="236"/>
      <c r="DR54" s="236"/>
      <c r="DS54" s="235"/>
      <c r="DT54" s="236"/>
      <c r="DU54" s="236"/>
      <c r="DV54" s="236"/>
      <c r="DW54" s="236"/>
      <c r="DX54" s="242"/>
      <c r="DY54" s="235">
        <f t="shared" ref="DY54" si="91">M54+R54+W54+AB54+AG54+AL54+AQ54+AV54+BA54+BF54+BK54+BP54+BU54+BZ54+CE54+CJ54+CO54+CT54+CY54+DD54+DI54+DN54+DS54+DX54</f>
        <v>1</v>
      </c>
    </row>
    <row r="55" spans="2:129" customFormat="1" ht="18" customHeight="1">
      <c r="C55" s="256"/>
      <c r="D55" s="258"/>
      <c r="E55" s="258"/>
      <c r="F55" s="258"/>
      <c r="G55" s="255"/>
      <c r="H55" s="254"/>
      <c r="I55" s="237">
        <f>M54*G54</f>
        <v>0</v>
      </c>
      <c r="J55" s="237"/>
      <c r="K55" s="237"/>
      <c r="L55" s="237"/>
      <c r="M55" s="235"/>
      <c r="N55" s="237">
        <f>R54*G54</f>
        <v>0</v>
      </c>
      <c r="O55" s="237"/>
      <c r="P55" s="237"/>
      <c r="Q55" s="237"/>
      <c r="R55" s="235"/>
      <c r="S55" s="237">
        <f>W54*G54</f>
        <v>0</v>
      </c>
      <c r="T55" s="237"/>
      <c r="U55" s="237"/>
      <c r="V55" s="237"/>
      <c r="W55" s="235"/>
      <c r="X55" s="237">
        <f>AB54*G54</f>
        <v>0</v>
      </c>
      <c r="Y55" s="237"/>
      <c r="Z55" s="237"/>
      <c r="AA55" s="237"/>
      <c r="AB55" s="235"/>
      <c r="AC55" s="237">
        <f>AG54*G54</f>
        <v>0</v>
      </c>
      <c r="AD55" s="237"/>
      <c r="AE55" s="237"/>
      <c r="AF55" s="237"/>
      <c r="AG55" s="235"/>
      <c r="AH55" s="237">
        <f>AL54*G54</f>
        <v>0</v>
      </c>
      <c r="AI55" s="237"/>
      <c r="AJ55" s="237"/>
      <c r="AK55" s="237"/>
      <c r="AL55" s="235"/>
      <c r="AM55" s="237">
        <f>AQ54*G54</f>
        <v>0</v>
      </c>
      <c r="AN55" s="237"/>
      <c r="AO55" s="237"/>
      <c r="AP55" s="237"/>
      <c r="AQ55" s="235"/>
      <c r="AR55" s="237">
        <f>AV54*G54</f>
        <v>0</v>
      </c>
      <c r="AS55" s="237"/>
      <c r="AT55" s="237"/>
      <c r="AU55" s="237"/>
      <c r="AV55" s="235"/>
      <c r="AW55" s="237">
        <f>BA54*G54</f>
        <v>0</v>
      </c>
      <c r="AX55" s="237"/>
      <c r="AY55" s="237"/>
      <c r="AZ55" s="237"/>
      <c r="BA55" s="235"/>
      <c r="BB55" s="237">
        <f>BF54*$G$54</f>
        <v>0</v>
      </c>
      <c r="BC55" s="237"/>
      <c r="BD55" s="237"/>
      <c r="BE55" s="237"/>
      <c r="BF55" s="235"/>
      <c r="BG55" s="237">
        <f>BK54*$G$54</f>
        <v>0</v>
      </c>
      <c r="BH55" s="237"/>
      <c r="BI55" s="237"/>
      <c r="BJ55" s="237"/>
      <c r="BK55" s="235"/>
      <c r="BL55" s="237">
        <f>BP54*$G$54</f>
        <v>0</v>
      </c>
      <c r="BM55" s="237"/>
      <c r="BN55" s="237"/>
      <c r="BO55" s="237"/>
      <c r="BP55" s="241"/>
      <c r="BQ55" s="237">
        <f>BU54*$G$54</f>
        <v>0</v>
      </c>
      <c r="BR55" s="237"/>
      <c r="BS55" s="237"/>
      <c r="BT55" s="237"/>
      <c r="BU55" s="235"/>
      <c r="BV55" s="237">
        <f>BZ54*$G$54</f>
        <v>0</v>
      </c>
      <c r="BW55" s="237"/>
      <c r="BX55" s="237"/>
      <c r="BY55" s="237"/>
      <c r="BZ55" s="235"/>
      <c r="CA55" s="237">
        <f>CE54*$G$54</f>
        <v>106881.386</v>
      </c>
      <c r="CB55" s="237"/>
      <c r="CC55" s="237"/>
      <c r="CD55" s="237"/>
      <c r="CE55" s="235"/>
      <c r="CF55" s="237">
        <f>CJ54*$G$54</f>
        <v>187042.42549999995</v>
      </c>
      <c r="CG55" s="237"/>
      <c r="CH55" s="237"/>
      <c r="CI55" s="237"/>
      <c r="CJ55" s="235"/>
      <c r="CK55" s="237">
        <f>CO54*$G$54</f>
        <v>187042.42549999995</v>
      </c>
      <c r="CL55" s="237"/>
      <c r="CM55" s="237"/>
      <c r="CN55" s="237"/>
      <c r="CO55" s="244"/>
      <c r="CP55" s="237">
        <f>CT54*$G$54</f>
        <v>53440.692999999999</v>
      </c>
      <c r="CQ55" s="237"/>
      <c r="CR55" s="237"/>
      <c r="CS55" s="237"/>
      <c r="CT55" s="235"/>
      <c r="CU55" s="237">
        <f>CY54*$G$54</f>
        <v>0</v>
      </c>
      <c r="CV55" s="237"/>
      <c r="CW55" s="237"/>
      <c r="CX55" s="237"/>
      <c r="CY55" s="244"/>
      <c r="CZ55" s="237">
        <f>DD54*$G$54</f>
        <v>0</v>
      </c>
      <c r="DA55" s="237"/>
      <c r="DB55" s="237"/>
      <c r="DC55" s="237"/>
      <c r="DD55" s="244"/>
      <c r="DE55" s="237">
        <f>DI54*$G$54</f>
        <v>0</v>
      </c>
      <c r="DF55" s="237"/>
      <c r="DG55" s="237"/>
      <c r="DH55" s="237"/>
      <c r="DI55" s="244"/>
      <c r="DJ55" s="237">
        <f>DN54*$G$54</f>
        <v>0</v>
      </c>
      <c r="DK55" s="237"/>
      <c r="DL55" s="237"/>
      <c r="DM55" s="237"/>
      <c r="DN55" s="235"/>
      <c r="DO55" s="237">
        <f>DS54*$G$54</f>
        <v>0</v>
      </c>
      <c r="DP55" s="237"/>
      <c r="DQ55" s="237"/>
      <c r="DR55" s="237"/>
      <c r="DS55" s="235"/>
      <c r="DT55" s="237">
        <f>DX54*$G$54</f>
        <v>0</v>
      </c>
      <c r="DU55" s="237"/>
      <c r="DV55" s="237"/>
      <c r="DW55" s="237"/>
      <c r="DX55" s="243"/>
      <c r="DY55" s="235"/>
    </row>
    <row r="56" spans="2:129" customFormat="1" ht="18" customHeight="1">
      <c r="C56" s="256">
        <f ca="1">IF(ISNUMBER(INDIRECT(ADDRESS(ROW()-2,3))),INDIRECT(ADDRESS(ROW()-2,3))+1,1)</f>
        <v>24</v>
      </c>
      <c r="D56" s="257" t="str">
        <f>'Planilha Deson + M Cálculo'!D317</f>
        <v>024-PAVIMENTAÇÕES</v>
      </c>
      <c r="E56" s="258"/>
      <c r="F56" s="258"/>
      <c r="G56" s="255">
        <f>'Planilha Deson + M Cálculo'!I333</f>
        <v>1077537.1199999999</v>
      </c>
      <c r="H56" s="254">
        <f t="shared" ref="H56" si="92">G56/$G$104</f>
        <v>9.7500286098059968E-2</v>
      </c>
      <c r="I56" s="236"/>
      <c r="J56" s="236"/>
      <c r="K56" s="236"/>
      <c r="L56" s="236"/>
      <c r="M56" s="235"/>
      <c r="N56" s="236"/>
      <c r="O56" s="236"/>
      <c r="P56" s="236"/>
      <c r="Q56" s="236"/>
      <c r="R56" s="235"/>
      <c r="S56" s="236"/>
      <c r="T56" s="236"/>
      <c r="U56" s="236"/>
      <c r="V56" s="236"/>
      <c r="W56" s="235"/>
      <c r="X56" s="236"/>
      <c r="Y56" s="236"/>
      <c r="Z56" s="236"/>
      <c r="AA56" s="236"/>
      <c r="AB56" s="235"/>
      <c r="AC56" s="236"/>
      <c r="AD56" s="236"/>
      <c r="AE56" s="236"/>
      <c r="AF56" s="236"/>
      <c r="AG56" s="235"/>
      <c r="AH56" s="236"/>
      <c r="AI56" s="236"/>
      <c r="AJ56" s="236"/>
      <c r="AK56" s="236"/>
      <c r="AL56" s="235"/>
      <c r="AM56" s="236"/>
      <c r="AN56" s="236"/>
      <c r="AO56" s="236"/>
      <c r="AP56" s="236"/>
      <c r="AQ56" s="235"/>
      <c r="AR56" s="236"/>
      <c r="AS56" s="236"/>
      <c r="AT56" s="236"/>
      <c r="AU56" s="236"/>
      <c r="AV56" s="235"/>
      <c r="AW56" s="236"/>
      <c r="AX56" s="236"/>
      <c r="AY56" s="236"/>
      <c r="AZ56" s="236"/>
      <c r="BA56" s="235"/>
      <c r="BB56" s="236"/>
      <c r="BC56" s="236"/>
      <c r="BD56" s="236"/>
      <c r="BE56" s="236"/>
      <c r="BF56" s="235"/>
      <c r="BG56" s="247"/>
      <c r="BH56" s="248"/>
      <c r="BI56" s="248"/>
      <c r="BJ56" s="249"/>
      <c r="BK56" s="235"/>
      <c r="BL56" s="247"/>
      <c r="BM56" s="248"/>
      <c r="BN56" s="248"/>
      <c r="BO56" s="249"/>
      <c r="BP56" s="240"/>
      <c r="BQ56" s="247"/>
      <c r="BR56" s="248"/>
      <c r="BS56" s="248"/>
      <c r="BT56" s="249"/>
      <c r="BU56" s="235"/>
      <c r="BV56" s="247"/>
      <c r="BW56" s="248"/>
      <c r="BX56" s="248"/>
      <c r="BY56" s="249"/>
      <c r="BZ56" s="235"/>
      <c r="CA56" s="247"/>
      <c r="CB56" s="248"/>
      <c r="CC56" s="248"/>
      <c r="CD56" s="249"/>
      <c r="CE56" s="235"/>
      <c r="CF56" s="236"/>
      <c r="CG56" s="236"/>
      <c r="CH56" s="236"/>
      <c r="CI56" s="236"/>
      <c r="CJ56" s="235"/>
      <c r="CK56" s="236"/>
      <c r="CL56" s="236"/>
      <c r="CM56" s="236"/>
      <c r="CN56" s="236"/>
      <c r="CO56" s="240">
        <v>0.15</v>
      </c>
      <c r="CP56" s="236"/>
      <c r="CQ56" s="236"/>
      <c r="CR56" s="236"/>
      <c r="CS56" s="236"/>
      <c r="CT56" s="235">
        <v>0.15</v>
      </c>
      <c r="CU56" s="236"/>
      <c r="CV56" s="236"/>
      <c r="CW56" s="236"/>
      <c r="CX56" s="236"/>
      <c r="CY56" s="240">
        <v>0.15</v>
      </c>
      <c r="CZ56" s="236"/>
      <c r="DA56" s="236"/>
      <c r="DB56" s="236"/>
      <c r="DC56" s="236"/>
      <c r="DD56" s="240">
        <v>0.15</v>
      </c>
      <c r="DE56" s="236"/>
      <c r="DF56" s="236"/>
      <c r="DG56" s="236"/>
      <c r="DH56" s="236"/>
      <c r="DI56" s="240">
        <v>0.2</v>
      </c>
      <c r="DJ56" s="236"/>
      <c r="DK56" s="236"/>
      <c r="DL56" s="236"/>
      <c r="DM56" s="236"/>
      <c r="DN56" s="235">
        <v>0.2</v>
      </c>
      <c r="DO56" s="236"/>
      <c r="DP56" s="236"/>
      <c r="DQ56" s="236"/>
      <c r="DR56" s="236"/>
      <c r="DS56" s="235"/>
      <c r="DT56" s="236"/>
      <c r="DU56" s="236"/>
      <c r="DV56" s="236"/>
      <c r="DW56" s="236"/>
      <c r="DX56" s="242"/>
      <c r="DY56" s="235">
        <f t="shared" ref="DY56" si="93">M56+R56+W56+AB56+AG56+AL56+AQ56+AV56+BA56+BF56+BK56+BP56+BU56+BZ56+CE56+CJ56+CO56+CT56+CY56+DD56+DI56+DN56+DS56+DX56</f>
        <v>1</v>
      </c>
    </row>
    <row r="57" spans="2:129" customFormat="1" ht="18" customHeight="1">
      <c r="C57" s="256"/>
      <c r="D57" s="258"/>
      <c r="E57" s="258"/>
      <c r="F57" s="258"/>
      <c r="G57" s="255"/>
      <c r="H57" s="254"/>
      <c r="I57" s="237">
        <f>M56*G56</f>
        <v>0</v>
      </c>
      <c r="J57" s="237"/>
      <c r="K57" s="237"/>
      <c r="L57" s="237"/>
      <c r="M57" s="235"/>
      <c r="N57" s="237">
        <f>R56*G56</f>
        <v>0</v>
      </c>
      <c r="O57" s="237"/>
      <c r="P57" s="237"/>
      <c r="Q57" s="237"/>
      <c r="R57" s="235"/>
      <c r="S57" s="237">
        <f>W56*G56</f>
        <v>0</v>
      </c>
      <c r="T57" s="237"/>
      <c r="U57" s="237"/>
      <c r="V57" s="237"/>
      <c r="W57" s="235"/>
      <c r="X57" s="237">
        <f>AB56*G56</f>
        <v>0</v>
      </c>
      <c r="Y57" s="237"/>
      <c r="Z57" s="237"/>
      <c r="AA57" s="237"/>
      <c r="AB57" s="235"/>
      <c r="AC57" s="237">
        <f>AG56*G56</f>
        <v>0</v>
      </c>
      <c r="AD57" s="237"/>
      <c r="AE57" s="237"/>
      <c r="AF57" s="237"/>
      <c r="AG57" s="235"/>
      <c r="AH57" s="237">
        <f>AL56*G56</f>
        <v>0</v>
      </c>
      <c r="AI57" s="237"/>
      <c r="AJ57" s="237"/>
      <c r="AK57" s="237"/>
      <c r="AL57" s="235"/>
      <c r="AM57" s="237">
        <f>AQ56*G56</f>
        <v>0</v>
      </c>
      <c r="AN57" s="237"/>
      <c r="AO57" s="237"/>
      <c r="AP57" s="237"/>
      <c r="AQ57" s="235"/>
      <c r="AR57" s="237">
        <f>AV56*G56</f>
        <v>0</v>
      </c>
      <c r="AS57" s="237"/>
      <c r="AT57" s="237"/>
      <c r="AU57" s="237"/>
      <c r="AV57" s="235"/>
      <c r="AW57" s="237">
        <f>BA56*G56</f>
        <v>0</v>
      </c>
      <c r="AX57" s="237"/>
      <c r="AY57" s="237"/>
      <c r="AZ57" s="237"/>
      <c r="BA57" s="235"/>
      <c r="BB57" s="237">
        <f>BF56*$G$56</f>
        <v>0</v>
      </c>
      <c r="BC57" s="237"/>
      <c r="BD57" s="237"/>
      <c r="BE57" s="237"/>
      <c r="BF57" s="235"/>
      <c r="BG57" s="237">
        <f>BK56*$G$56</f>
        <v>0</v>
      </c>
      <c r="BH57" s="237"/>
      <c r="BI57" s="237"/>
      <c r="BJ57" s="237"/>
      <c r="BK57" s="235"/>
      <c r="BL57" s="237">
        <f>BP56*$G$56</f>
        <v>0</v>
      </c>
      <c r="BM57" s="237"/>
      <c r="BN57" s="237"/>
      <c r="BO57" s="237"/>
      <c r="BP57" s="241"/>
      <c r="BQ57" s="237">
        <f>BU56*$G$56</f>
        <v>0</v>
      </c>
      <c r="BR57" s="237"/>
      <c r="BS57" s="237"/>
      <c r="BT57" s="237"/>
      <c r="BU57" s="235"/>
      <c r="BV57" s="237">
        <f>BZ56*$G$56</f>
        <v>0</v>
      </c>
      <c r="BW57" s="237"/>
      <c r="BX57" s="237"/>
      <c r="BY57" s="237"/>
      <c r="BZ57" s="235"/>
      <c r="CA57" s="237">
        <f>CE56*$G$56</f>
        <v>0</v>
      </c>
      <c r="CB57" s="237"/>
      <c r="CC57" s="237"/>
      <c r="CD57" s="237"/>
      <c r="CE57" s="235"/>
      <c r="CF57" s="237">
        <f>CJ56*$G$56</f>
        <v>0</v>
      </c>
      <c r="CG57" s="237"/>
      <c r="CH57" s="237"/>
      <c r="CI57" s="237"/>
      <c r="CJ57" s="235"/>
      <c r="CK57" s="237">
        <f>CO56*$G$56</f>
        <v>161630.56799999997</v>
      </c>
      <c r="CL57" s="237"/>
      <c r="CM57" s="237"/>
      <c r="CN57" s="237"/>
      <c r="CO57" s="244"/>
      <c r="CP57" s="237">
        <f>CT56*$G$56</f>
        <v>161630.56799999997</v>
      </c>
      <c r="CQ57" s="237"/>
      <c r="CR57" s="237"/>
      <c r="CS57" s="237"/>
      <c r="CT57" s="235"/>
      <c r="CU57" s="237">
        <f>CY56*$G$56</f>
        <v>161630.56799999997</v>
      </c>
      <c r="CV57" s="237"/>
      <c r="CW57" s="237"/>
      <c r="CX57" s="237"/>
      <c r="CY57" s="244"/>
      <c r="CZ57" s="237">
        <f>DD56*$G$56</f>
        <v>161630.56799999997</v>
      </c>
      <c r="DA57" s="237"/>
      <c r="DB57" s="237"/>
      <c r="DC57" s="237"/>
      <c r="DD57" s="244"/>
      <c r="DE57" s="237">
        <f>DI56*$G$56</f>
        <v>215507.424</v>
      </c>
      <c r="DF57" s="237"/>
      <c r="DG57" s="237"/>
      <c r="DH57" s="237"/>
      <c r="DI57" s="244"/>
      <c r="DJ57" s="237">
        <f>DN56*$G$56</f>
        <v>215507.424</v>
      </c>
      <c r="DK57" s="237"/>
      <c r="DL57" s="237"/>
      <c r="DM57" s="237"/>
      <c r="DN57" s="235"/>
      <c r="DO57" s="237">
        <f>DS56*$G$56</f>
        <v>0</v>
      </c>
      <c r="DP57" s="237"/>
      <c r="DQ57" s="237"/>
      <c r="DR57" s="237"/>
      <c r="DS57" s="235"/>
      <c r="DT57" s="237">
        <f>DX56*$G$56</f>
        <v>0</v>
      </c>
      <c r="DU57" s="237"/>
      <c r="DV57" s="237"/>
      <c r="DW57" s="237"/>
      <c r="DX57" s="243"/>
      <c r="DY57" s="235"/>
    </row>
    <row r="58" spans="2:129" customFormat="1" ht="18" customHeight="1">
      <c r="C58" s="256">
        <f ca="1">IF(ISNUMBER(INDIRECT(ADDRESS(ROW()-2,3))),INDIRECT(ADDRESS(ROW()-2,3))+1,1)</f>
        <v>25</v>
      </c>
      <c r="D58" s="257" t="str">
        <f>'Planilha Deson + M Cálculo'!D334</f>
        <v>025-PINTURAS</v>
      </c>
      <c r="E58" s="258"/>
      <c r="F58" s="258"/>
      <c r="G58" s="255">
        <f>'Planilha Deson + M Cálculo'!I341</f>
        <v>336626.3</v>
      </c>
      <c r="H58" s="254">
        <f t="shared" ref="H58" si="94">G58/$G$104</f>
        <v>3.0459424505144998E-2</v>
      </c>
      <c r="I58" s="236"/>
      <c r="J58" s="236"/>
      <c r="K58" s="236"/>
      <c r="L58" s="236"/>
      <c r="M58" s="235"/>
      <c r="N58" s="236"/>
      <c r="O58" s="236"/>
      <c r="P58" s="236"/>
      <c r="Q58" s="236"/>
      <c r="R58" s="235"/>
      <c r="S58" s="236"/>
      <c r="T58" s="236"/>
      <c r="U58" s="236"/>
      <c r="V58" s="236"/>
      <c r="W58" s="235"/>
      <c r="X58" s="236"/>
      <c r="Y58" s="236"/>
      <c r="Z58" s="236"/>
      <c r="AA58" s="236"/>
      <c r="AB58" s="235"/>
      <c r="AC58" s="236"/>
      <c r="AD58" s="236"/>
      <c r="AE58" s="236"/>
      <c r="AF58" s="236"/>
      <c r="AG58" s="235"/>
      <c r="AH58" s="236"/>
      <c r="AI58" s="236"/>
      <c r="AJ58" s="236"/>
      <c r="AK58" s="236"/>
      <c r="AL58" s="235"/>
      <c r="AM58" s="236"/>
      <c r="AN58" s="236"/>
      <c r="AO58" s="236"/>
      <c r="AP58" s="236"/>
      <c r="AQ58" s="235"/>
      <c r="AR58" s="236"/>
      <c r="AS58" s="236"/>
      <c r="AT58" s="236"/>
      <c r="AU58" s="236"/>
      <c r="AV58" s="235"/>
      <c r="AW58" s="236"/>
      <c r="AX58" s="236"/>
      <c r="AY58" s="236"/>
      <c r="AZ58" s="236"/>
      <c r="BA58" s="235"/>
      <c r="BB58" s="236"/>
      <c r="BC58" s="236"/>
      <c r="BD58" s="236"/>
      <c r="BE58" s="236"/>
      <c r="BF58" s="235"/>
      <c r="BG58" s="247"/>
      <c r="BH58" s="248"/>
      <c r="BI58" s="248"/>
      <c r="BJ58" s="249"/>
      <c r="BK58" s="235"/>
      <c r="BL58" s="247"/>
      <c r="BM58" s="248"/>
      <c r="BN58" s="248"/>
      <c r="BO58" s="249"/>
      <c r="BP58" s="240"/>
      <c r="BQ58" s="247"/>
      <c r="BR58" s="248"/>
      <c r="BS58" s="248"/>
      <c r="BT58" s="249"/>
      <c r="BU58" s="235"/>
      <c r="BV58" s="247"/>
      <c r="BW58" s="248"/>
      <c r="BX58" s="248"/>
      <c r="BY58" s="249"/>
      <c r="BZ58" s="235"/>
      <c r="CA58" s="247"/>
      <c r="CB58" s="248"/>
      <c r="CC58" s="248"/>
      <c r="CD58" s="249"/>
      <c r="CE58" s="235"/>
      <c r="CF58" s="247"/>
      <c r="CG58" s="248"/>
      <c r="CH58" s="248"/>
      <c r="CI58" s="249"/>
      <c r="CJ58" s="235"/>
      <c r="CK58" s="247"/>
      <c r="CL58" s="248"/>
      <c r="CM58" s="248"/>
      <c r="CN58" s="249"/>
      <c r="CO58" s="240"/>
      <c r="CP58" s="247"/>
      <c r="CQ58" s="248"/>
      <c r="CR58" s="248"/>
      <c r="CS58" s="249"/>
      <c r="CT58" s="235"/>
      <c r="CU58" s="247"/>
      <c r="CV58" s="248"/>
      <c r="CW58" s="248"/>
      <c r="CX58" s="249"/>
      <c r="CY58" s="240"/>
      <c r="CZ58" s="247"/>
      <c r="DA58" s="248"/>
      <c r="DB58" s="248"/>
      <c r="DC58" s="249"/>
      <c r="DD58" s="240"/>
      <c r="DE58" s="236"/>
      <c r="DF58" s="236"/>
      <c r="DG58" s="236"/>
      <c r="DH58" s="236"/>
      <c r="DI58" s="240">
        <v>0.25</v>
      </c>
      <c r="DJ58" s="236"/>
      <c r="DK58" s="236"/>
      <c r="DL58" s="236"/>
      <c r="DM58" s="236"/>
      <c r="DN58" s="235">
        <v>0.25</v>
      </c>
      <c r="DO58" s="236"/>
      <c r="DP58" s="236"/>
      <c r="DQ58" s="236"/>
      <c r="DR58" s="236"/>
      <c r="DS58" s="235">
        <v>0.25</v>
      </c>
      <c r="DT58" s="236"/>
      <c r="DU58" s="236"/>
      <c r="DV58" s="236"/>
      <c r="DW58" s="236"/>
      <c r="DX58" s="242">
        <v>0.25</v>
      </c>
      <c r="DY58" s="235">
        <f t="shared" ref="DY58" si="95">M58+R58+W58+AB58+AG58+AL58+AQ58+AV58+BA58+BF58+BK58+BP58+BU58+BZ58+CE58+CJ58+CO58+CT58+CY58+DD58+DI58+DN58+DS58+DX58</f>
        <v>1</v>
      </c>
    </row>
    <row r="59" spans="2:129" customFormat="1" ht="18" customHeight="1">
      <c r="C59" s="256"/>
      <c r="D59" s="258"/>
      <c r="E59" s="258"/>
      <c r="F59" s="258"/>
      <c r="G59" s="255"/>
      <c r="H59" s="254"/>
      <c r="I59" s="237">
        <f>M58*G58</f>
        <v>0</v>
      </c>
      <c r="J59" s="237"/>
      <c r="K59" s="237"/>
      <c r="L59" s="237"/>
      <c r="M59" s="235"/>
      <c r="N59" s="237">
        <f>R58*G58</f>
        <v>0</v>
      </c>
      <c r="O59" s="237"/>
      <c r="P59" s="237"/>
      <c r="Q59" s="237"/>
      <c r="R59" s="235"/>
      <c r="S59" s="237">
        <f>W58*G58</f>
        <v>0</v>
      </c>
      <c r="T59" s="237"/>
      <c r="U59" s="237"/>
      <c r="V59" s="237"/>
      <c r="W59" s="235"/>
      <c r="X59" s="237">
        <f>AB58*G58</f>
        <v>0</v>
      </c>
      <c r="Y59" s="237"/>
      <c r="Z59" s="237"/>
      <c r="AA59" s="237"/>
      <c r="AB59" s="235"/>
      <c r="AC59" s="237">
        <f>AG58*G58</f>
        <v>0</v>
      </c>
      <c r="AD59" s="237"/>
      <c r="AE59" s="237"/>
      <c r="AF59" s="237"/>
      <c r="AG59" s="235"/>
      <c r="AH59" s="237">
        <f>AL58*G58</f>
        <v>0</v>
      </c>
      <c r="AI59" s="237"/>
      <c r="AJ59" s="237"/>
      <c r="AK59" s="237"/>
      <c r="AL59" s="235"/>
      <c r="AM59" s="237">
        <f>AQ58*G58</f>
        <v>0</v>
      </c>
      <c r="AN59" s="237"/>
      <c r="AO59" s="237"/>
      <c r="AP59" s="237"/>
      <c r="AQ59" s="235"/>
      <c r="AR59" s="237">
        <f>AV58*G58</f>
        <v>0</v>
      </c>
      <c r="AS59" s="237"/>
      <c r="AT59" s="237"/>
      <c r="AU59" s="237"/>
      <c r="AV59" s="235"/>
      <c r="AW59" s="237">
        <f>BA58*G58</f>
        <v>0</v>
      </c>
      <c r="AX59" s="237"/>
      <c r="AY59" s="237"/>
      <c r="AZ59" s="237"/>
      <c r="BA59" s="235"/>
      <c r="BB59" s="237">
        <f>BF58*$G$58</f>
        <v>0</v>
      </c>
      <c r="BC59" s="237"/>
      <c r="BD59" s="237"/>
      <c r="BE59" s="237"/>
      <c r="BF59" s="235"/>
      <c r="BG59" s="237">
        <f>BK58*$G$58</f>
        <v>0</v>
      </c>
      <c r="BH59" s="237"/>
      <c r="BI59" s="237"/>
      <c r="BJ59" s="237"/>
      <c r="BK59" s="235"/>
      <c r="BL59" s="237">
        <f>BP58*$G$58</f>
        <v>0</v>
      </c>
      <c r="BM59" s="237"/>
      <c r="BN59" s="237"/>
      <c r="BO59" s="237"/>
      <c r="BP59" s="241"/>
      <c r="BQ59" s="237">
        <f>BU58*$G$58</f>
        <v>0</v>
      </c>
      <c r="BR59" s="237"/>
      <c r="BS59" s="237"/>
      <c r="BT59" s="237"/>
      <c r="BU59" s="235"/>
      <c r="BV59" s="237">
        <f>BZ58*$G$58</f>
        <v>0</v>
      </c>
      <c r="BW59" s="237"/>
      <c r="BX59" s="237"/>
      <c r="BY59" s="237"/>
      <c r="BZ59" s="235"/>
      <c r="CA59" s="237">
        <f>CE58*$G$58</f>
        <v>0</v>
      </c>
      <c r="CB59" s="237"/>
      <c r="CC59" s="237"/>
      <c r="CD59" s="237"/>
      <c r="CE59" s="235"/>
      <c r="CF59" s="237">
        <f>CJ58*$G$58</f>
        <v>0</v>
      </c>
      <c r="CG59" s="237"/>
      <c r="CH59" s="237"/>
      <c r="CI59" s="237"/>
      <c r="CJ59" s="235"/>
      <c r="CK59" s="237">
        <f>CO58*$G$58</f>
        <v>0</v>
      </c>
      <c r="CL59" s="237"/>
      <c r="CM59" s="237"/>
      <c r="CN59" s="237"/>
      <c r="CO59" s="244"/>
      <c r="CP59" s="237">
        <f>CT58*$G$58</f>
        <v>0</v>
      </c>
      <c r="CQ59" s="237"/>
      <c r="CR59" s="237"/>
      <c r="CS59" s="237"/>
      <c r="CT59" s="235"/>
      <c r="CU59" s="237">
        <f>CY58*$G$58</f>
        <v>0</v>
      </c>
      <c r="CV59" s="237"/>
      <c r="CW59" s="237"/>
      <c r="CX59" s="237"/>
      <c r="CY59" s="244"/>
      <c r="CZ59" s="237">
        <f>DD58*$G$58</f>
        <v>0</v>
      </c>
      <c r="DA59" s="237"/>
      <c r="DB59" s="237"/>
      <c r="DC59" s="237"/>
      <c r="DD59" s="244"/>
      <c r="DE59" s="237">
        <f>DI58*$G$58</f>
        <v>84156.574999999997</v>
      </c>
      <c r="DF59" s="237"/>
      <c r="DG59" s="237"/>
      <c r="DH59" s="237"/>
      <c r="DI59" s="244"/>
      <c r="DJ59" s="237">
        <f>DN58*$G$58</f>
        <v>84156.574999999997</v>
      </c>
      <c r="DK59" s="237"/>
      <c r="DL59" s="237"/>
      <c r="DM59" s="237"/>
      <c r="DN59" s="235"/>
      <c r="DO59" s="237">
        <f>DS58*$G$58</f>
        <v>84156.574999999997</v>
      </c>
      <c r="DP59" s="237"/>
      <c r="DQ59" s="237"/>
      <c r="DR59" s="237"/>
      <c r="DS59" s="235"/>
      <c r="DT59" s="237">
        <f>DX58*$G$58</f>
        <v>84156.574999999997</v>
      </c>
      <c r="DU59" s="237"/>
      <c r="DV59" s="237"/>
      <c r="DW59" s="237"/>
      <c r="DX59" s="243"/>
      <c r="DY59" s="235"/>
    </row>
    <row r="60" spans="2:129" customFormat="1" ht="18" customHeight="1">
      <c r="C60" s="256">
        <f ca="1">IF(ISNUMBER(INDIRECT(ADDRESS(ROW()-2,3))),INDIRECT(ADDRESS(ROW()-2,3))+1,1)</f>
        <v>26</v>
      </c>
      <c r="D60" s="257" t="str">
        <f>'Planilha Deson + M Cálculo'!D342</f>
        <v>026-APARELHOS, ACESSÓRIOS E METAIS</v>
      </c>
      <c r="E60" s="258"/>
      <c r="F60" s="258"/>
      <c r="G60" s="255">
        <f>'Planilha Deson + M Cálculo'!I360</f>
        <v>65089.890000000014</v>
      </c>
      <c r="H60" s="254">
        <f t="shared" ref="H60" si="96">G60/$G$104</f>
        <v>5.8896188161863547E-3</v>
      </c>
      <c r="I60" s="236"/>
      <c r="J60" s="236"/>
      <c r="K60" s="236"/>
      <c r="L60" s="236"/>
      <c r="M60" s="235"/>
      <c r="N60" s="236"/>
      <c r="O60" s="236"/>
      <c r="P60" s="236"/>
      <c r="Q60" s="236"/>
      <c r="R60" s="235"/>
      <c r="S60" s="236"/>
      <c r="T60" s="236"/>
      <c r="U60" s="236"/>
      <c r="V60" s="236"/>
      <c r="W60" s="235"/>
      <c r="X60" s="236"/>
      <c r="Y60" s="236"/>
      <c r="Z60" s="236"/>
      <c r="AA60" s="236"/>
      <c r="AB60" s="235"/>
      <c r="AC60" s="236"/>
      <c r="AD60" s="236"/>
      <c r="AE60" s="236"/>
      <c r="AF60" s="236"/>
      <c r="AG60" s="235"/>
      <c r="AH60" s="236"/>
      <c r="AI60" s="236"/>
      <c r="AJ60" s="236"/>
      <c r="AK60" s="236"/>
      <c r="AL60" s="235"/>
      <c r="AM60" s="236"/>
      <c r="AN60" s="236"/>
      <c r="AO60" s="236"/>
      <c r="AP60" s="236"/>
      <c r="AQ60" s="235"/>
      <c r="AR60" s="236"/>
      <c r="AS60" s="236"/>
      <c r="AT60" s="236"/>
      <c r="AU60" s="236"/>
      <c r="AV60" s="235"/>
      <c r="AW60" s="236"/>
      <c r="AX60" s="236"/>
      <c r="AY60" s="236"/>
      <c r="AZ60" s="236"/>
      <c r="BA60" s="235"/>
      <c r="BB60" s="236"/>
      <c r="BC60" s="236"/>
      <c r="BD60" s="236"/>
      <c r="BE60" s="236"/>
      <c r="BF60" s="235"/>
      <c r="BG60" s="247"/>
      <c r="BH60" s="248"/>
      <c r="BI60" s="248"/>
      <c r="BJ60" s="249"/>
      <c r="BK60" s="235"/>
      <c r="BL60" s="247"/>
      <c r="BM60" s="248"/>
      <c r="BN60" s="248"/>
      <c r="BO60" s="249"/>
      <c r="BP60" s="240"/>
      <c r="BQ60" s="247"/>
      <c r="BR60" s="248"/>
      <c r="BS60" s="248"/>
      <c r="BT60" s="249"/>
      <c r="BU60" s="235"/>
      <c r="BV60" s="247"/>
      <c r="BW60" s="248"/>
      <c r="BX60" s="248"/>
      <c r="BY60" s="249"/>
      <c r="BZ60" s="235"/>
      <c r="CA60" s="247"/>
      <c r="CB60" s="248"/>
      <c r="CC60" s="248"/>
      <c r="CD60" s="249"/>
      <c r="CE60" s="235"/>
      <c r="CF60" s="247"/>
      <c r="CG60" s="248"/>
      <c r="CH60" s="248"/>
      <c r="CI60" s="249"/>
      <c r="CJ60" s="235"/>
      <c r="CK60" s="247"/>
      <c r="CL60" s="248"/>
      <c r="CM60" s="248"/>
      <c r="CN60" s="249"/>
      <c r="CO60" s="240"/>
      <c r="CP60" s="247"/>
      <c r="CQ60" s="248"/>
      <c r="CR60" s="248"/>
      <c r="CS60" s="249"/>
      <c r="CT60" s="235"/>
      <c r="CU60" s="247"/>
      <c r="CV60" s="248"/>
      <c r="CW60" s="248"/>
      <c r="CX60" s="249"/>
      <c r="CY60" s="240"/>
      <c r="CZ60" s="247"/>
      <c r="DA60" s="248"/>
      <c r="DB60" s="248"/>
      <c r="DC60" s="249"/>
      <c r="DD60" s="240"/>
      <c r="DE60" s="247"/>
      <c r="DF60" s="248"/>
      <c r="DG60" s="248"/>
      <c r="DH60" s="249"/>
      <c r="DI60" s="240"/>
      <c r="DJ60" s="236"/>
      <c r="DK60" s="236"/>
      <c r="DL60" s="236"/>
      <c r="DM60" s="236"/>
      <c r="DN60" s="235">
        <v>0.5</v>
      </c>
      <c r="DO60" s="236"/>
      <c r="DP60" s="236"/>
      <c r="DQ60" s="236"/>
      <c r="DR60" s="236"/>
      <c r="DS60" s="235">
        <v>0.5</v>
      </c>
      <c r="DT60" s="236"/>
      <c r="DU60" s="236"/>
      <c r="DV60" s="236"/>
      <c r="DW60" s="236"/>
      <c r="DX60" s="242"/>
      <c r="DY60" s="235">
        <f t="shared" ref="DY60" si="97">M60+R60+W60+AB60+AG60+AL60+AQ60+AV60+BA60+BF60+BK60+BP60+BU60+BZ60+CE60+CJ60+CO60+CT60+CY60+DD60+DI60+DN60+DS60+DX60</f>
        <v>1</v>
      </c>
    </row>
    <row r="61" spans="2:129" customFormat="1" ht="18" customHeight="1">
      <c r="C61" s="256"/>
      <c r="D61" s="258"/>
      <c r="E61" s="258"/>
      <c r="F61" s="258"/>
      <c r="G61" s="255"/>
      <c r="H61" s="254"/>
      <c r="I61" s="237">
        <f>M60*G60</f>
        <v>0</v>
      </c>
      <c r="J61" s="237"/>
      <c r="K61" s="237"/>
      <c r="L61" s="237"/>
      <c r="M61" s="235"/>
      <c r="N61" s="237">
        <f>R60*G60</f>
        <v>0</v>
      </c>
      <c r="O61" s="237"/>
      <c r="P61" s="237"/>
      <c r="Q61" s="237"/>
      <c r="R61" s="235"/>
      <c r="S61" s="237">
        <f>W60*G60</f>
        <v>0</v>
      </c>
      <c r="T61" s="237"/>
      <c r="U61" s="237"/>
      <c r="V61" s="237"/>
      <c r="W61" s="235"/>
      <c r="X61" s="237">
        <f>AB60*G60</f>
        <v>0</v>
      </c>
      <c r="Y61" s="237"/>
      <c r="Z61" s="237"/>
      <c r="AA61" s="237"/>
      <c r="AB61" s="235"/>
      <c r="AC61" s="237">
        <f>AG60*G60</f>
        <v>0</v>
      </c>
      <c r="AD61" s="237"/>
      <c r="AE61" s="237"/>
      <c r="AF61" s="237"/>
      <c r="AG61" s="235"/>
      <c r="AH61" s="237">
        <f>AL60*G60</f>
        <v>0</v>
      </c>
      <c r="AI61" s="237"/>
      <c r="AJ61" s="237"/>
      <c r="AK61" s="237"/>
      <c r="AL61" s="235"/>
      <c r="AM61" s="237">
        <f>AQ60*G60</f>
        <v>0</v>
      </c>
      <c r="AN61" s="237"/>
      <c r="AO61" s="237"/>
      <c r="AP61" s="237"/>
      <c r="AQ61" s="235"/>
      <c r="AR61" s="237">
        <f>AV60*G60</f>
        <v>0</v>
      </c>
      <c r="AS61" s="237"/>
      <c r="AT61" s="237"/>
      <c r="AU61" s="237"/>
      <c r="AV61" s="235"/>
      <c r="AW61" s="237">
        <f>BA60*G60</f>
        <v>0</v>
      </c>
      <c r="AX61" s="237"/>
      <c r="AY61" s="237"/>
      <c r="AZ61" s="237"/>
      <c r="BA61" s="235"/>
      <c r="BB61" s="237">
        <f>BF60*$G$60</f>
        <v>0</v>
      </c>
      <c r="BC61" s="237"/>
      <c r="BD61" s="237"/>
      <c r="BE61" s="237"/>
      <c r="BF61" s="235"/>
      <c r="BG61" s="237">
        <f>BK60*$G$60</f>
        <v>0</v>
      </c>
      <c r="BH61" s="237"/>
      <c r="BI61" s="237"/>
      <c r="BJ61" s="237"/>
      <c r="BK61" s="235"/>
      <c r="BL61" s="237">
        <f>BP60*$G$60</f>
        <v>0</v>
      </c>
      <c r="BM61" s="237"/>
      <c r="BN61" s="237"/>
      <c r="BO61" s="237"/>
      <c r="BP61" s="241"/>
      <c r="BQ61" s="237">
        <f>BU60*$G$60</f>
        <v>0</v>
      </c>
      <c r="BR61" s="237"/>
      <c r="BS61" s="237"/>
      <c r="BT61" s="237"/>
      <c r="BU61" s="235"/>
      <c r="BV61" s="237">
        <f>BZ60*$G$60</f>
        <v>0</v>
      </c>
      <c r="BW61" s="237"/>
      <c r="BX61" s="237"/>
      <c r="BY61" s="237"/>
      <c r="BZ61" s="235"/>
      <c r="CA61" s="237">
        <f>CE60*$G$60</f>
        <v>0</v>
      </c>
      <c r="CB61" s="237"/>
      <c r="CC61" s="237"/>
      <c r="CD61" s="237"/>
      <c r="CE61" s="235"/>
      <c r="CF61" s="237">
        <f>CJ60*$G$60</f>
        <v>0</v>
      </c>
      <c r="CG61" s="237"/>
      <c r="CH61" s="237"/>
      <c r="CI61" s="237"/>
      <c r="CJ61" s="235"/>
      <c r="CK61" s="237">
        <f>CO60*$G$60</f>
        <v>0</v>
      </c>
      <c r="CL61" s="237"/>
      <c r="CM61" s="237"/>
      <c r="CN61" s="237"/>
      <c r="CO61" s="244"/>
      <c r="CP61" s="237">
        <f>CT60*$G$60</f>
        <v>0</v>
      </c>
      <c r="CQ61" s="237"/>
      <c r="CR61" s="237"/>
      <c r="CS61" s="237"/>
      <c r="CT61" s="235"/>
      <c r="CU61" s="237">
        <f>CY60*$G$60</f>
        <v>0</v>
      </c>
      <c r="CV61" s="237"/>
      <c r="CW61" s="237"/>
      <c r="CX61" s="237"/>
      <c r="CY61" s="244"/>
      <c r="CZ61" s="237">
        <f>DD60*$G$60</f>
        <v>0</v>
      </c>
      <c r="DA61" s="237"/>
      <c r="DB61" s="237"/>
      <c r="DC61" s="237"/>
      <c r="DD61" s="244"/>
      <c r="DE61" s="237">
        <f>DI60*$G$60</f>
        <v>0</v>
      </c>
      <c r="DF61" s="237"/>
      <c r="DG61" s="237"/>
      <c r="DH61" s="237"/>
      <c r="DI61" s="244"/>
      <c r="DJ61" s="237">
        <f>DN60*$G$60</f>
        <v>32544.945000000007</v>
      </c>
      <c r="DK61" s="237"/>
      <c r="DL61" s="237"/>
      <c r="DM61" s="237"/>
      <c r="DN61" s="235"/>
      <c r="DO61" s="237">
        <f>DS60*$G$60</f>
        <v>32544.945000000007</v>
      </c>
      <c r="DP61" s="237"/>
      <c r="DQ61" s="237"/>
      <c r="DR61" s="237"/>
      <c r="DS61" s="235"/>
      <c r="DT61" s="237">
        <f>DX60*$G$60</f>
        <v>0</v>
      </c>
      <c r="DU61" s="237"/>
      <c r="DV61" s="237"/>
      <c r="DW61" s="237"/>
      <c r="DX61" s="243"/>
      <c r="DY61" s="235"/>
    </row>
    <row r="62" spans="2:129" customFormat="1" ht="18" customHeight="1">
      <c r="C62" s="256">
        <f ca="1">IF(ISNUMBER(INDIRECT(ADDRESS(ROW()-2,3))),INDIRECT(ADDRESS(ROW()-2,3))+1,1)</f>
        <v>27</v>
      </c>
      <c r="D62" s="257" t="str">
        <f>'Planilha Deson + M Cálculo'!D361</f>
        <v>027-ELEMENTOS DECORATIVOS E ACESSIBILIDADE</v>
      </c>
      <c r="E62" s="258"/>
      <c r="F62" s="258"/>
      <c r="G62" s="255">
        <f>'Planilha Deson + M Cálculo'!I374</f>
        <v>45955.479999999996</v>
      </c>
      <c r="H62" s="254">
        <f t="shared" ref="H62" si="98">G62/$G$104</f>
        <v>4.1582534509564482E-3</v>
      </c>
      <c r="I62" s="236"/>
      <c r="J62" s="236"/>
      <c r="K62" s="236"/>
      <c r="L62" s="236"/>
      <c r="M62" s="235"/>
      <c r="N62" s="236"/>
      <c r="O62" s="236"/>
      <c r="P62" s="236"/>
      <c r="Q62" s="236"/>
      <c r="R62" s="235"/>
      <c r="S62" s="236"/>
      <c r="T62" s="236"/>
      <c r="U62" s="236"/>
      <c r="V62" s="236"/>
      <c r="W62" s="235"/>
      <c r="X62" s="236"/>
      <c r="Y62" s="236"/>
      <c r="Z62" s="236"/>
      <c r="AA62" s="236"/>
      <c r="AB62" s="235"/>
      <c r="AC62" s="236"/>
      <c r="AD62" s="236"/>
      <c r="AE62" s="236"/>
      <c r="AF62" s="236"/>
      <c r="AG62" s="235"/>
      <c r="AH62" s="236"/>
      <c r="AI62" s="236"/>
      <c r="AJ62" s="236"/>
      <c r="AK62" s="236"/>
      <c r="AL62" s="235"/>
      <c r="AM62" s="236"/>
      <c r="AN62" s="236"/>
      <c r="AO62" s="236"/>
      <c r="AP62" s="236"/>
      <c r="AQ62" s="235"/>
      <c r="AR62" s="236"/>
      <c r="AS62" s="236"/>
      <c r="AT62" s="236"/>
      <c r="AU62" s="236"/>
      <c r="AV62" s="235"/>
      <c r="AW62" s="236"/>
      <c r="AX62" s="236"/>
      <c r="AY62" s="236"/>
      <c r="AZ62" s="236"/>
      <c r="BA62" s="235"/>
      <c r="BB62" s="236"/>
      <c r="BC62" s="236"/>
      <c r="BD62" s="236"/>
      <c r="BE62" s="236"/>
      <c r="BF62" s="235"/>
      <c r="BG62" s="247"/>
      <c r="BH62" s="248"/>
      <c r="BI62" s="248"/>
      <c r="BJ62" s="249"/>
      <c r="BK62" s="235"/>
      <c r="BL62" s="247"/>
      <c r="BM62" s="248"/>
      <c r="BN62" s="248"/>
      <c r="BO62" s="249"/>
      <c r="BP62" s="240"/>
      <c r="BQ62" s="247"/>
      <c r="BR62" s="248"/>
      <c r="BS62" s="248"/>
      <c r="BT62" s="249"/>
      <c r="BU62" s="235"/>
      <c r="BV62" s="247"/>
      <c r="BW62" s="248"/>
      <c r="BX62" s="248"/>
      <c r="BY62" s="249"/>
      <c r="BZ62" s="235"/>
      <c r="CA62" s="247"/>
      <c r="CB62" s="248"/>
      <c r="CC62" s="248"/>
      <c r="CD62" s="249"/>
      <c r="CE62" s="235"/>
      <c r="CF62" s="247"/>
      <c r="CG62" s="248"/>
      <c r="CH62" s="248"/>
      <c r="CI62" s="249"/>
      <c r="CJ62" s="235"/>
      <c r="CK62" s="247"/>
      <c r="CL62" s="248"/>
      <c r="CM62" s="248"/>
      <c r="CN62" s="249"/>
      <c r="CO62" s="240"/>
      <c r="CP62" s="247"/>
      <c r="CQ62" s="248"/>
      <c r="CR62" s="248"/>
      <c r="CS62" s="249"/>
      <c r="CT62" s="235"/>
      <c r="CU62" s="247"/>
      <c r="CV62" s="248"/>
      <c r="CW62" s="248"/>
      <c r="CX62" s="249"/>
      <c r="CY62" s="240"/>
      <c r="CZ62" s="247"/>
      <c r="DA62" s="248"/>
      <c r="DB62" s="248"/>
      <c r="DC62" s="249"/>
      <c r="DD62" s="240"/>
      <c r="DE62" s="247"/>
      <c r="DF62" s="248"/>
      <c r="DG62" s="248"/>
      <c r="DH62" s="249"/>
      <c r="DI62" s="240"/>
      <c r="DJ62" s="236"/>
      <c r="DK62" s="236"/>
      <c r="DL62" s="236"/>
      <c r="DM62" s="236"/>
      <c r="DN62" s="235">
        <v>0.5</v>
      </c>
      <c r="DO62" s="236"/>
      <c r="DP62" s="236"/>
      <c r="DQ62" s="236"/>
      <c r="DR62" s="236"/>
      <c r="DS62" s="235">
        <v>0.5</v>
      </c>
      <c r="DT62" s="236"/>
      <c r="DU62" s="236"/>
      <c r="DV62" s="236"/>
      <c r="DW62" s="236"/>
      <c r="DX62" s="242"/>
      <c r="DY62" s="235">
        <f t="shared" ref="DY62" si="99">M62+R62+W62+AB62+AG62+AL62+AQ62+AV62+BA62+BF62+BK62+BP62+BU62+BZ62+CE62+CJ62+CO62+CT62+CY62+DD62+DI62+DN62+DS62+DX62</f>
        <v>1</v>
      </c>
    </row>
    <row r="63" spans="2:129" customFormat="1" ht="18" customHeight="1">
      <c r="C63" s="256"/>
      <c r="D63" s="258"/>
      <c r="E63" s="258"/>
      <c r="F63" s="258"/>
      <c r="G63" s="255"/>
      <c r="H63" s="254"/>
      <c r="I63" s="237">
        <f>M62*G62</f>
        <v>0</v>
      </c>
      <c r="J63" s="237"/>
      <c r="K63" s="237"/>
      <c r="L63" s="237"/>
      <c r="M63" s="235"/>
      <c r="N63" s="237">
        <f>R62*G62</f>
        <v>0</v>
      </c>
      <c r="O63" s="237"/>
      <c r="P63" s="237"/>
      <c r="Q63" s="237"/>
      <c r="R63" s="235"/>
      <c r="S63" s="237">
        <f>W62*G62</f>
        <v>0</v>
      </c>
      <c r="T63" s="237"/>
      <c r="U63" s="237"/>
      <c r="V63" s="237"/>
      <c r="W63" s="235"/>
      <c r="X63" s="237">
        <f>AB62*G62</f>
        <v>0</v>
      </c>
      <c r="Y63" s="237"/>
      <c r="Z63" s="237"/>
      <c r="AA63" s="237"/>
      <c r="AB63" s="235"/>
      <c r="AC63" s="237">
        <f>AG62*G62</f>
        <v>0</v>
      </c>
      <c r="AD63" s="237"/>
      <c r="AE63" s="237"/>
      <c r="AF63" s="237"/>
      <c r="AG63" s="235"/>
      <c r="AH63" s="237">
        <f>AL62*G62</f>
        <v>0</v>
      </c>
      <c r="AI63" s="237"/>
      <c r="AJ63" s="237"/>
      <c r="AK63" s="237"/>
      <c r="AL63" s="235"/>
      <c r="AM63" s="237">
        <f>AQ62*G62</f>
        <v>0</v>
      </c>
      <c r="AN63" s="237"/>
      <c r="AO63" s="237"/>
      <c r="AP63" s="237"/>
      <c r="AQ63" s="235"/>
      <c r="AR63" s="237">
        <f>AV62*G62</f>
        <v>0</v>
      </c>
      <c r="AS63" s="237"/>
      <c r="AT63" s="237"/>
      <c r="AU63" s="237"/>
      <c r="AV63" s="235"/>
      <c r="AW63" s="237">
        <f>BA62*G62</f>
        <v>0</v>
      </c>
      <c r="AX63" s="237"/>
      <c r="AY63" s="237"/>
      <c r="AZ63" s="237"/>
      <c r="BA63" s="235"/>
      <c r="BB63" s="237">
        <f>BF62*$G$62</f>
        <v>0</v>
      </c>
      <c r="BC63" s="237"/>
      <c r="BD63" s="237"/>
      <c r="BE63" s="237"/>
      <c r="BF63" s="235"/>
      <c r="BG63" s="237">
        <f>BK62*$G$62</f>
        <v>0</v>
      </c>
      <c r="BH63" s="237"/>
      <c r="BI63" s="237"/>
      <c r="BJ63" s="237"/>
      <c r="BK63" s="235"/>
      <c r="BL63" s="237">
        <f>BP62*$G$62</f>
        <v>0</v>
      </c>
      <c r="BM63" s="237"/>
      <c r="BN63" s="237"/>
      <c r="BO63" s="237"/>
      <c r="BP63" s="241"/>
      <c r="BQ63" s="237">
        <f>BU62*$G$62</f>
        <v>0</v>
      </c>
      <c r="BR63" s="237"/>
      <c r="BS63" s="237"/>
      <c r="BT63" s="237"/>
      <c r="BU63" s="235"/>
      <c r="BV63" s="237">
        <f>BZ62*$G$62</f>
        <v>0</v>
      </c>
      <c r="BW63" s="237"/>
      <c r="BX63" s="237"/>
      <c r="BY63" s="237"/>
      <c r="BZ63" s="235"/>
      <c r="CA63" s="237">
        <f>CE62*$G$62</f>
        <v>0</v>
      </c>
      <c r="CB63" s="237"/>
      <c r="CC63" s="237"/>
      <c r="CD63" s="237"/>
      <c r="CE63" s="235"/>
      <c r="CF63" s="237">
        <f>CJ62*$G$62</f>
        <v>0</v>
      </c>
      <c r="CG63" s="237"/>
      <c r="CH63" s="237"/>
      <c r="CI63" s="237"/>
      <c r="CJ63" s="235"/>
      <c r="CK63" s="237">
        <f>CO62*$G$62</f>
        <v>0</v>
      </c>
      <c r="CL63" s="237"/>
      <c r="CM63" s="237"/>
      <c r="CN63" s="237"/>
      <c r="CO63" s="244"/>
      <c r="CP63" s="237">
        <f>CT62*$G$62</f>
        <v>0</v>
      </c>
      <c r="CQ63" s="237"/>
      <c r="CR63" s="237"/>
      <c r="CS63" s="237"/>
      <c r="CT63" s="235"/>
      <c r="CU63" s="237">
        <f>CY62*$G$62</f>
        <v>0</v>
      </c>
      <c r="CV63" s="237"/>
      <c r="CW63" s="237"/>
      <c r="CX63" s="237"/>
      <c r="CY63" s="244"/>
      <c r="CZ63" s="237">
        <f>DD62*$G$62</f>
        <v>0</v>
      </c>
      <c r="DA63" s="237"/>
      <c r="DB63" s="237"/>
      <c r="DC63" s="237"/>
      <c r="DD63" s="244"/>
      <c r="DE63" s="237">
        <f>DI62*$G$62</f>
        <v>0</v>
      </c>
      <c r="DF63" s="237"/>
      <c r="DG63" s="237"/>
      <c r="DH63" s="237"/>
      <c r="DI63" s="244"/>
      <c r="DJ63" s="237">
        <f>DN62*$G$62</f>
        <v>22977.739999999998</v>
      </c>
      <c r="DK63" s="237"/>
      <c r="DL63" s="237"/>
      <c r="DM63" s="237"/>
      <c r="DN63" s="235"/>
      <c r="DO63" s="237">
        <f>DS62*$G$62</f>
        <v>22977.739999999998</v>
      </c>
      <c r="DP63" s="237"/>
      <c r="DQ63" s="237"/>
      <c r="DR63" s="237"/>
      <c r="DS63" s="235"/>
      <c r="DT63" s="237">
        <f>DX62*$G$62</f>
        <v>0</v>
      </c>
      <c r="DU63" s="237"/>
      <c r="DV63" s="237"/>
      <c r="DW63" s="237"/>
      <c r="DX63" s="243"/>
      <c r="DY63" s="235"/>
    </row>
    <row r="64" spans="2:129" customFormat="1" ht="18" customHeight="1">
      <c r="B64" t="str">
        <f t="shared" ref="B64" si="100">IF(D64="","","x")</f>
        <v>x</v>
      </c>
      <c r="C64" s="256">
        <f ca="1">IF(ISNUMBER(INDIRECT(ADDRESS(ROW()-2,3))),INDIRECT(ADDRESS(ROW()-2,3))+1,1)</f>
        <v>28</v>
      </c>
      <c r="D64" s="257" t="str">
        <f>'Planilha Deson + M Cálculo'!D375</f>
        <v>028-LIMPEZA</v>
      </c>
      <c r="E64" s="258"/>
      <c r="F64" s="258"/>
      <c r="G64" s="272">
        <f>'Planilha Deson + M Cálculo'!I378</f>
        <v>73251.58</v>
      </c>
      <c r="H64" s="254">
        <f t="shared" ref="H64" si="101">G64/$G$104</f>
        <v>6.6281243351829291E-3</v>
      </c>
      <c r="I64" s="236"/>
      <c r="J64" s="236"/>
      <c r="K64" s="236"/>
      <c r="L64" s="236"/>
      <c r="M64" s="235"/>
      <c r="N64" s="236"/>
      <c r="O64" s="236"/>
      <c r="P64" s="236"/>
      <c r="Q64" s="236"/>
      <c r="R64" s="235"/>
      <c r="S64" s="236"/>
      <c r="T64" s="236"/>
      <c r="U64" s="236"/>
      <c r="V64" s="236"/>
      <c r="W64" s="235"/>
      <c r="X64" s="236"/>
      <c r="Y64" s="236"/>
      <c r="Z64" s="236"/>
      <c r="AA64" s="236"/>
      <c r="AB64" s="235"/>
      <c r="AC64" s="236"/>
      <c r="AD64" s="236"/>
      <c r="AE64" s="236"/>
      <c r="AF64" s="236"/>
      <c r="AG64" s="235"/>
      <c r="AH64" s="236"/>
      <c r="AI64" s="236"/>
      <c r="AJ64" s="236"/>
      <c r="AK64" s="236"/>
      <c r="AL64" s="235"/>
      <c r="AM64" s="236"/>
      <c r="AN64" s="236"/>
      <c r="AO64" s="236"/>
      <c r="AP64" s="236"/>
      <c r="AQ64" s="235"/>
      <c r="AR64" s="236"/>
      <c r="AS64" s="236"/>
      <c r="AT64" s="236"/>
      <c r="AU64" s="236"/>
      <c r="AV64" s="235"/>
      <c r="AW64" s="236"/>
      <c r="AX64" s="236"/>
      <c r="AY64" s="236"/>
      <c r="AZ64" s="236"/>
      <c r="BA64" s="235"/>
      <c r="BB64" s="236"/>
      <c r="BC64" s="236"/>
      <c r="BD64" s="236"/>
      <c r="BE64" s="236"/>
      <c r="BF64" s="235"/>
      <c r="BG64" s="251"/>
      <c r="BH64" s="251"/>
      <c r="BI64" s="251"/>
      <c r="BJ64" s="252"/>
      <c r="BK64" s="235"/>
      <c r="BL64" s="250"/>
      <c r="BM64" s="251"/>
      <c r="BN64" s="251"/>
      <c r="BO64" s="252"/>
      <c r="BP64" s="240"/>
      <c r="BQ64" s="250"/>
      <c r="BR64" s="251"/>
      <c r="BS64" s="251"/>
      <c r="BT64" s="252"/>
      <c r="BU64" s="235"/>
      <c r="BV64" s="250"/>
      <c r="BW64" s="251"/>
      <c r="BX64" s="251"/>
      <c r="BY64" s="252"/>
      <c r="BZ64" s="235"/>
      <c r="CA64" s="250"/>
      <c r="CB64" s="251"/>
      <c r="CC64" s="251"/>
      <c r="CD64" s="252"/>
      <c r="CE64" s="235"/>
      <c r="CF64" s="250"/>
      <c r="CG64" s="251"/>
      <c r="CH64" s="251"/>
      <c r="CI64" s="252"/>
      <c r="CJ64" s="235"/>
      <c r="CK64" s="250"/>
      <c r="CL64" s="251"/>
      <c r="CM64" s="251"/>
      <c r="CN64" s="252"/>
      <c r="CO64" s="240"/>
      <c r="CP64" s="250"/>
      <c r="CQ64" s="251"/>
      <c r="CR64" s="251"/>
      <c r="CS64" s="252"/>
      <c r="CT64" s="235"/>
      <c r="CU64" s="250"/>
      <c r="CV64" s="251"/>
      <c r="CW64" s="251"/>
      <c r="CX64" s="252"/>
      <c r="CY64" s="235"/>
      <c r="CZ64" s="250"/>
      <c r="DA64" s="251"/>
      <c r="DB64" s="251"/>
      <c r="DC64" s="252"/>
      <c r="DD64" s="235"/>
      <c r="DE64" s="250"/>
      <c r="DF64" s="251"/>
      <c r="DG64" s="251"/>
      <c r="DH64" s="252"/>
      <c r="DI64" s="235"/>
      <c r="DJ64" s="250"/>
      <c r="DK64" s="251"/>
      <c r="DL64" s="251"/>
      <c r="DM64" s="252"/>
      <c r="DN64" s="240"/>
      <c r="DO64" s="250"/>
      <c r="DP64" s="251"/>
      <c r="DQ64" s="251"/>
      <c r="DR64" s="252"/>
      <c r="DS64" s="235"/>
      <c r="DT64" s="250"/>
      <c r="DU64" s="251"/>
      <c r="DV64" s="251"/>
      <c r="DW64" s="252"/>
      <c r="DX64" s="242">
        <v>1</v>
      </c>
      <c r="DY64" s="235">
        <f t="shared" ref="DY64" si="102">M64+R64+W64+AB64+AG64+AL64+AQ64+AV64+BA64+BF64+BK64+BP64+BU64+BZ64+CE64+CJ64+CO64+CT64+CY64+DD64+DI64+DN64+DS64+DX64</f>
        <v>1</v>
      </c>
    </row>
    <row r="65" spans="2:129" customFormat="1" ht="18" customHeight="1">
      <c r="B65" t="str">
        <f t="shared" ref="B65" si="103">IF(D64="","","x")</f>
        <v>x</v>
      </c>
      <c r="C65" s="256"/>
      <c r="D65" s="258"/>
      <c r="E65" s="258"/>
      <c r="F65" s="258"/>
      <c r="G65" s="272"/>
      <c r="H65" s="254"/>
      <c r="I65" s="237">
        <f>G64*M64</f>
        <v>0</v>
      </c>
      <c r="J65" s="237"/>
      <c r="K65" s="237"/>
      <c r="L65" s="237"/>
      <c r="M65" s="235"/>
      <c r="N65" s="237">
        <f>R64*G64</f>
        <v>0</v>
      </c>
      <c r="O65" s="237"/>
      <c r="P65" s="237"/>
      <c r="Q65" s="237"/>
      <c r="R65" s="235"/>
      <c r="S65" s="237">
        <f>W64*G64</f>
        <v>0</v>
      </c>
      <c r="T65" s="237"/>
      <c r="U65" s="237"/>
      <c r="V65" s="237"/>
      <c r="W65" s="235"/>
      <c r="X65" s="237">
        <f>AB64*G64</f>
        <v>0</v>
      </c>
      <c r="Y65" s="237"/>
      <c r="Z65" s="237"/>
      <c r="AA65" s="237"/>
      <c r="AB65" s="235"/>
      <c r="AC65" s="237">
        <f>AG64*G64</f>
        <v>0</v>
      </c>
      <c r="AD65" s="237"/>
      <c r="AE65" s="237"/>
      <c r="AF65" s="237"/>
      <c r="AG65" s="235"/>
      <c r="AH65" s="237">
        <f>AL64*G64</f>
        <v>0</v>
      </c>
      <c r="AI65" s="237"/>
      <c r="AJ65" s="237"/>
      <c r="AK65" s="237"/>
      <c r="AL65" s="235"/>
      <c r="AM65" s="237">
        <f>AQ64*G64</f>
        <v>0</v>
      </c>
      <c r="AN65" s="237"/>
      <c r="AO65" s="237"/>
      <c r="AP65" s="237"/>
      <c r="AQ65" s="235"/>
      <c r="AR65" s="237">
        <f>AV64*G64</f>
        <v>0</v>
      </c>
      <c r="AS65" s="237"/>
      <c r="AT65" s="237"/>
      <c r="AU65" s="237"/>
      <c r="AV65" s="235"/>
      <c r="AW65" s="237">
        <f>BA64*G64</f>
        <v>0</v>
      </c>
      <c r="AX65" s="237"/>
      <c r="AY65" s="237"/>
      <c r="AZ65" s="237"/>
      <c r="BA65" s="235"/>
      <c r="BB65" s="237">
        <f>BF64*$G$64</f>
        <v>0</v>
      </c>
      <c r="BC65" s="237"/>
      <c r="BD65" s="237"/>
      <c r="BE65" s="237"/>
      <c r="BF65" s="235"/>
      <c r="BG65" s="237">
        <f>BK64*$G$64</f>
        <v>0</v>
      </c>
      <c r="BH65" s="237"/>
      <c r="BI65" s="237"/>
      <c r="BJ65" s="237"/>
      <c r="BK65" s="235"/>
      <c r="BL65" s="237">
        <f>BP64*$G$64</f>
        <v>0</v>
      </c>
      <c r="BM65" s="237"/>
      <c r="BN65" s="237"/>
      <c r="BO65" s="237"/>
      <c r="BP65" s="244"/>
      <c r="BQ65" s="237">
        <f>BU64*$G$64</f>
        <v>0</v>
      </c>
      <c r="BR65" s="237"/>
      <c r="BS65" s="237"/>
      <c r="BT65" s="237"/>
      <c r="BU65" s="235"/>
      <c r="BV65" s="237">
        <f>BZ64*$G$64</f>
        <v>0</v>
      </c>
      <c r="BW65" s="237"/>
      <c r="BX65" s="237"/>
      <c r="BY65" s="237"/>
      <c r="BZ65" s="235"/>
      <c r="CA65" s="237">
        <f>CE64*$G$64</f>
        <v>0</v>
      </c>
      <c r="CB65" s="237"/>
      <c r="CC65" s="237"/>
      <c r="CD65" s="237"/>
      <c r="CE65" s="235"/>
      <c r="CF65" s="237">
        <f>CJ64*$G$64</f>
        <v>0</v>
      </c>
      <c r="CG65" s="237"/>
      <c r="CH65" s="237"/>
      <c r="CI65" s="237"/>
      <c r="CJ65" s="235"/>
      <c r="CK65" s="237">
        <f>CO64*$G$64</f>
        <v>0</v>
      </c>
      <c r="CL65" s="237"/>
      <c r="CM65" s="237"/>
      <c r="CN65" s="237"/>
      <c r="CO65" s="244"/>
      <c r="CP65" s="237">
        <f>CT64*$G$64</f>
        <v>0</v>
      </c>
      <c r="CQ65" s="237"/>
      <c r="CR65" s="237"/>
      <c r="CS65" s="237"/>
      <c r="CT65" s="235"/>
      <c r="CU65" s="237">
        <f>CY64*$G$64</f>
        <v>0</v>
      </c>
      <c r="CV65" s="237"/>
      <c r="CW65" s="237"/>
      <c r="CX65" s="237"/>
      <c r="CY65" s="235"/>
      <c r="CZ65" s="237">
        <f>DD64*$G$64</f>
        <v>0</v>
      </c>
      <c r="DA65" s="237"/>
      <c r="DB65" s="237"/>
      <c r="DC65" s="237"/>
      <c r="DD65" s="235"/>
      <c r="DE65" s="237">
        <f>DI64*$G$64</f>
        <v>0</v>
      </c>
      <c r="DF65" s="237"/>
      <c r="DG65" s="237"/>
      <c r="DH65" s="237"/>
      <c r="DI65" s="235"/>
      <c r="DJ65" s="237">
        <f>DN64*$G$64</f>
        <v>0</v>
      </c>
      <c r="DK65" s="237"/>
      <c r="DL65" s="237"/>
      <c r="DM65" s="237"/>
      <c r="DN65" s="244"/>
      <c r="DO65" s="237">
        <f>DS64*$G$64</f>
        <v>0</v>
      </c>
      <c r="DP65" s="237"/>
      <c r="DQ65" s="237"/>
      <c r="DR65" s="237"/>
      <c r="DS65" s="235"/>
      <c r="DT65" s="237">
        <f>DX64*$G$64</f>
        <v>73251.58</v>
      </c>
      <c r="DU65" s="237"/>
      <c r="DV65" s="237"/>
      <c r="DW65" s="237"/>
      <c r="DX65" s="243"/>
      <c r="DY65" s="235"/>
    </row>
    <row r="66" spans="2:129" customFormat="1" ht="18" hidden="1" customHeight="1">
      <c r="B66" t="str">
        <f ca="1">IF(D66="","","x")</f>
        <v/>
      </c>
      <c r="C66" s="256">
        <f ca="1">IF(ISNUMBER(INDIRECT(ADDRESS(ROW()-2,3))),INDIRECT(ADDRESS(ROW()-2,3))+1,1)</f>
        <v>29</v>
      </c>
      <c r="D66" s="258" t="str">
        <f ca="1">IFERROR(VLOOKUP(C66,[1]PLANILHA!$C$10:$J$112,4,FALSE),"")</f>
        <v/>
      </c>
      <c r="E66" s="258"/>
      <c r="F66" s="258"/>
      <c r="G66" s="272" t="str">
        <f ca="1">IF(D66="","",VLOOKUP(C66,[1]PLANILHA!$C$10:$J$112,8,FALSE))</f>
        <v/>
      </c>
      <c r="H66" s="273" t="str">
        <f ca="1">IF(D66="","",G66/$G$104)</f>
        <v/>
      </c>
      <c r="I66" s="236"/>
      <c r="J66" s="236"/>
      <c r="K66" s="236"/>
      <c r="L66" s="236"/>
      <c r="M66" s="270" t="str">
        <f t="shared" ref="M66" si="104">IF(I67&lt;&gt;"",I67/$G66,"")</f>
        <v/>
      </c>
      <c r="N66" s="236"/>
      <c r="O66" s="236"/>
      <c r="P66" s="236"/>
      <c r="Q66" s="236"/>
      <c r="R66" s="270" t="str">
        <f t="shared" ref="R66" si="105">IF(N67&lt;&gt;"",N67/$G66,"")</f>
        <v/>
      </c>
      <c r="S66" s="236"/>
      <c r="T66" s="236"/>
      <c r="U66" s="236"/>
      <c r="V66" s="236"/>
      <c r="W66" s="270" t="str">
        <f t="shared" ref="W66" si="106">IF(S67&lt;&gt;"",S67/$G66,"")</f>
        <v/>
      </c>
      <c r="X66" s="236"/>
      <c r="Y66" s="236"/>
      <c r="Z66" s="236"/>
      <c r="AA66" s="236"/>
      <c r="AB66" s="270" t="str">
        <f t="shared" ref="AB66:AB102" si="107">IF(X67&lt;&gt;"",X67/$G66,"")</f>
        <v/>
      </c>
      <c r="AC66" s="236"/>
      <c r="AD66" s="236"/>
      <c r="AE66" s="236"/>
      <c r="AF66" s="236"/>
      <c r="AG66" s="270" t="str">
        <f t="shared" ref="AG66" si="108">IF(AC67&lt;&gt;"",AC67/$G66,"")</f>
        <v/>
      </c>
      <c r="AH66" s="236"/>
      <c r="AI66" s="236"/>
      <c r="AJ66" s="236"/>
      <c r="AK66" s="236"/>
      <c r="AL66" s="270" t="str">
        <f t="shared" ref="AL66" si="109">IF(AH67&lt;&gt;"",AH67/$G66,"")</f>
        <v/>
      </c>
      <c r="AM66" s="236"/>
      <c r="AN66" s="236"/>
      <c r="AO66" s="236"/>
      <c r="AP66" s="236"/>
      <c r="AQ66" s="270" t="str">
        <f t="shared" ref="AQ66" si="110">IF(AM67&lt;&gt;"",AM67/$G66,"")</f>
        <v/>
      </c>
      <c r="AR66" s="236"/>
      <c r="AS66" s="236"/>
      <c r="AT66" s="236"/>
      <c r="AU66" s="236"/>
      <c r="AV66" s="270" t="str">
        <f t="shared" ref="AV66" si="111">IF(AR67&lt;&gt;"",AR67/$G66,"")</f>
        <v/>
      </c>
      <c r="AW66" s="236"/>
      <c r="AX66" s="236"/>
      <c r="AY66" s="236"/>
      <c r="AZ66" s="236"/>
      <c r="BA66" s="270" t="str">
        <f t="shared" ref="BA66" si="112">IF(AW67&lt;&gt;"",AW67/$G66,"")</f>
        <v/>
      </c>
      <c r="BB66" s="236"/>
      <c r="BC66" s="236"/>
      <c r="BD66" s="236"/>
      <c r="BE66" s="236"/>
      <c r="BF66" s="270" t="str">
        <f t="shared" ref="BF66" si="113">IF(BB67&lt;&gt;"",BB67/$G66,"")</f>
        <v/>
      </c>
      <c r="BG66" s="251"/>
      <c r="BH66" s="251"/>
      <c r="BI66" s="251"/>
      <c r="BJ66" s="252"/>
      <c r="BK66" s="235" t="str">
        <f t="shared" ref="BK66" si="114">IF(BG67&lt;&gt;"",BG67/$G66,"")</f>
        <v/>
      </c>
      <c r="BL66" s="250"/>
      <c r="BM66" s="251"/>
      <c r="BN66" s="251"/>
      <c r="BO66" s="252"/>
      <c r="BP66" s="240" t="str">
        <f t="shared" ref="BP66" si="115">IF(BL67&lt;&gt;"",BL67/$G66,"")</f>
        <v/>
      </c>
      <c r="BQ66" s="250"/>
      <c r="BR66" s="251"/>
      <c r="BS66" s="251"/>
      <c r="BT66" s="252"/>
      <c r="BU66" s="235" t="str">
        <f t="shared" ref="BU66" si="116">IF(BQ67&lt;&gt;"",BQ67/$G66,"")</f>
        <v/>
      </c>
      <c r="BV66" s="250"/>
      <c r="BW66" s="251"/>
      <c r="BX66" s="251"/>
      <c r="BY66" s="252"/>
      <c r="BZ66" s="235" t="str">
        <f t="shared" ref="BZ66" si="117">IF(BV67&lt;&gt;"",BV67/$G66,"")</f>
        <v/>
      </c>
      <c r="CA66" s="250"/>
      <c r="CB66" s="251"/>
      <c r="CC66" s="251"/>
      <c r="CD66" s="252"/>
      <c r="CE66" s="235" t="str">
        <f t="shared" ref="CE66" si="118">IF(CA67&lt;&gt;"",CA67/$G66,"")</f>
        <v/>
      </c>
      <c r="CF66" s="250"/>
      <c r="CG66" s="251"/>
      <c r="CH66" s="251"/>
      <c r="CI66" s="252"/>
      <c r="CJ66" s="235" t="str">
        <f t="shared" ref="CJ66" si="119">IF(CF67&lt;&gt;"",CF67/$G66,"")</f>
        <v/>
      </c>
      <c r="CK66" s="250"/>
      <c r="CL66" s="251"/>
      <c r="CM66" s="251"/>
      <c r="CN66" s="252"/>
      <c r="CO66" s="240"/>
      <c r="CP66" s="250"/>
      <c r="CQ66" s="251"/>
      <c r="CR66" s="251"/>
      <c r="CS66" s="252"/>
      <c r="CT66" s="235" t="str">
        <f t="shared" ref="CT66" si="120">IF(CP67&lt;&gt;"",CP67/$G66,"")</f>
        <v/>
      </c>
      <c r="CU66" s="250"/>
      <c r="CV66" s="251"/>
      <c r="CW66" s="251"/>
      <c r="CX66" s="252"/>
      <c r="CY66" s="235" t="str">
        <f t="shared" ref="CY66" si="121">IF(CU67&lt;&gt;"",CU67/$G66,"")</f>
        <v/>
      </c>
      <c r="CZ66" s="250"/>
      <c r="DA66" s="251"/>
      <c r="DB66" s="251"/>
      <c r="DC66" s="252"/>
      <c r="DD66" s="235" t="str">
        <f t="shared" ref="DD66" si="122">IF(CZ67&lt;&gt;"",CZ67/$G66,"")</f>
        <v/>
      </c>
      <c r="DE66" s="250"/>
      <c r="DF66" s="251"/>
      <c r="DG66" s="251"/>
      <c r="DH66" s="252"/>
      <c r="DI66" s="235" t="str">
        <f t="shared" ref="DI66" si="123">IF(DE67&lt;&gt;"",DE67/$G66,"")</f>
        <v/>
      </c>
      <c r="DJ66" s="250"/>
      <c r="DK66" s="251"/>
      <c r="DL66" s="251"/>
      <c r="DM66" s="252"/>
      <c r="DN66" s="240" t="str">
        <f t="shared" ref="DN66" si="124">IF(DJ67&lt;&gt;"",DJ67/$G66,"")</f>
        <v/>
      </c>
      <c r="DO66" s="250"/>
      <c r="DP66" s="251"/>
      <c r="DQ66" s="251"/>
      <c r="DR66" s="252"/>
      <c r="DS66" s="235" t="str">
        <f t="shared" ref="DS66" si="125">IF(DO67&lt;&gt;"",DO67/$G66,"")</f>
        <v/>
      </c>
      <c r="DT66" s="250"/>
      <c r="DU66" s="251"/>
      <c r="DV66" s="251"/>
      <c r="DW66" s="252"/>
      <c r="DX66" s="150"/>
      <c r="DY66" s="270" t="str">
        <f t="shared" ref="DY66" si="126">IF(DT67&lt;&gt;"",DT67/$G66,"")</f>
        <v/>
      </c>
    </row>
    <row r="67" spans="2:129" customFormat="1" ht="18" hidden="1" customHeight="1">
      <c r="B67" t="str">
        <f ca="1">IF(D66="","","x")</f>
        <v/>
      </c>
      <c r="C67" s="256"/>
      <c r="D67" s="258"/>
      <c r="E67" s="258"/>
      <c r="F67" s="258"/>
      <c r="G67" s="272"/>
      <c r="H67" s="273"/>
      <c r="I67" s="237"/>
      <c r="J67" s="237"/>
      <c r="K67" s="237"/>
      <c r="L67" s="237"/>
      <c r="M67" s="270"/>
      <c r="N67" s="237"/>
      <c r="O67" s="237"/>
      <c r="P67" s="237"/>
      <c r="Q67" s="237"/>
      <c r="R67" s="270"/>
      <c r="S67" s="237"/>
      <c r="T67" s="237"/>
      <c r="U67" s="237"/>
      <c r="V67" s="237"/>
      <c r="W67" s="270"/>
      <c r="X67" s="237"/>
      <c r="Y67" s="237"/>
      <c r="Z67" s="237"/>
      <c r="AA67" s="237"/>
      <c r="AB67" s="270"/>
      <c r="AC67" s="237"/>
      <c r="AD67" s="237"/>
      <c r="AE67" s="237"/>
      <c r="AF67" s="237"/>
      <c r="AG67" s="270"/>
      <c r="AH67" s="237"/>
      <c r="AI67" s="237"/>
      <c r="AJ67" s="237"/>
      <c r="AK67" s="237"/>
      <c r="AL67" s="270"/>
      <c r="AM67" s="237"/>
      <c r="AN67" s="237"/>
      <c r="AO67" s="237"/>
      <c r="AP67" s="237"/>
      <c r="AQ67" s="270"/>
      <c r="AR67" s="237"/>
      <c r="AS67" s="237"/>
      <c r="AT67" s="237"/>
      <c r="AU67" s="237"/>
      <c r="AV67" s="270"/>
      <c r="AW67" s="237"/>
      <c r="AX67" s="237"/>
      <c r="AY67" s="237"/>
      <c r="AZ67" s="237"/>
      <c r="BA67" s="270"/>
      <c r="BB67" s="237"/>
      <c r="BC67" s="237"/>
      <c r="BD67" s="237"/>
      <c r="BE67" s="237"/>
      <c r="BF67" s="270"/>
      <c r="BG67" s="249"/>
      <c r="BH67" s="237"/>
      <c r="BI67" s="237"/>
      <c r="BJ67" s="237"/>
      <c r="BK67" s="235"/>
      <c r="BL67" s="237"/>
      <c r="BM67" s="237"/>
      <c r="BN67" s="237"/>
      <c r="BO67" s="237"/>
      <c r="BP67" s="244"/>
      <c r="BQ67" s="237"/>
      <c r="BR67" s="237"/>
      <c r="BS67" s="237"/>
      <c r="BT67" s="237"/>
      <c r="BU67" s="235"/>
      <c r="BV67" s="237"/>
      <c r="BW67" s="237"/>
      <c r="BX67" s="237"/>
      <c r="BY67" s="237"/>
      <c r="BZ67" s="235"/>
      <c r="CA67" s="237"/>
      <c r="CB67" s="237"/>
      <c r="CC67" s="237"/>
      <c r="CD67" s="237"/>
      <c r="CE67" s="235"/>
      <c r="CF67" s="237"/>
      <c r="CG67" s="237"/>
      <c r="CH67" s="237"/>
      <c r="CI67" s="237"/>
      <c r="CJ67" s="235"/>
      <c r="CK67" s="237"/>
      <c r="CL67" s="237"/>
      <c r="CM67" s="237"/>
      <c r="CN67" s="237"/>
      <c r="CO67" s="244"/>
      <c r="CP67" s="237"/>
      <c r="CQ67" s="237"/>
      <c r="CR67" s="237"/>
      <c r="CS67" s="237"/>
      <c r="CT67" s="235"/>
      <c r="CU67" s="237"/>
      <c r="CV67" s="237"/>
      <c r="CW67" s="237"/>
      <c r="CX67" s="237"/>
      <c r="CY67" s="235"/>
      <c r="CZ67" s="237"/>
      <c r="DA67" s="237"/>
      <c r="DB67" s="237"/>
      <c r="DC67" s="237"/>
      <c r="DD67" s="235"/>
      <c r="DE67" s="237"/>
      <c r="DF67" s="237"/>
      <c r="DG67" s="237"/>
      <c r="DH67" s="237"/>
      <c r="DI67" s="235"/>
      <c r="DJ67" s="237"/>
      <c r="DK67" s="237"/>
      <c r="DL67" s="237"/>
      <c r="DM67" s="237"/>
      <c r="DN67" s="244"/>
      <c r="DO67" s="237"/>
      <c r="DP67" s="237"/>
      <c r="DQ67" s="237"/>
      <c r="DR67" s="237"/>
      <c r="DS67" s="235"/>
      <c r="DT67" s="237"/>
      <c r="DU67" s="237"/>
      <c r="DV67" s="237"/>
      <c r="DW67" s="237"/>
      <c r="DX67" s="151"/>
      <c r="DY67" s="270"/>
    </row>
    <row r="68" spans="2:129" customFormat="1" ht="18" hidden="1" customHeight="1">
      <c r="B68" t="str">
        <f ca="1">IF(D68="","","x")</f>
        <v/>
      </c>
      <c r="C68" s="256">
        <f ca="1">IF(ISNUMBER(INDIRECT(ADDRESS(ROW()-2,3))),INDIRECT(ADDRESS(ROW()-2,3))+1,1)</f>
        <v>30</v>
      </c>
      <c r="D68" s="258" t="str">
        <f ca="1">IFERROR(VLOOKUP(C68,[1]PLANILHA!$C$10:$J$112,4,FALSE),"")</f>
        <v/>
      </c>
      <c r="E68" s="258"/>
      <c r="F68" s="258"/>
      <c r="G68" s="272" t="str">
        <f ca="1">IF(D68="","",VLOOKUP(C68,[1]PLANILHA!$C$10:$J$112,8,FALSE))</f>
        <v/>
      </c>
      <c r="H68" s="273" t="str">
        <f ca="1">IF(D68="","",G68/$G$104)</f>
        <v/>
      </c>
      <c r="I68" s="236"/>
      <c r="J68" s="236"/>
      <c r="K68" s="236"/>
      <c r="L68" s="236"/>
      <c r="M68" s="270" t="str">
        <f t="shared" ref="M68" si="127">IF(I69&lt;&gt;"",I69/$G68,"")</f>
        <v/>
      </c>
      <c r="N68" s="236"/>
      <c r="O68" s="236"/>
      <c r="P68" s="236"/>
      <c r="Q68" s="236"/>
      <c r="R68" s="270" t="str">
        <f t="shared" ref="R68" si="128">IF(N69&lt;&gt;"",N69/$G68,"")</f>
        <v/>
      </c>
      <c r="S68" s="236"/>
      <c r="T68" s="236"/>
      <c r="U68" s="236"/>
      <c r="V68" s="236"/>
      <c r="W68" s="270" t="str">
        <f t="shared" ref="W68" si="129">IF(S69&lt;&gt;"",S69/$G68,"")</f>
        <v/>
      </c>
      <c r="X68" s="236"/>
      <c r="Y68" s="236"/>
      <c r="Z68" s="236"/>
      <c r="AA68" s="236"/>
      <c r="AB68" s="270" t="str">
        <f t="shared" ref="AB68" si="130">IF(X69&lt;&gt;"",X69/$G68,"")</f>
        <v/>
      </c>
      <c r="AC68" s="236"/>
      <c r="AD68" s="236"/>
      <c r="AE68" s="236"/>
      <c r="AF68" s="236"/>
      <c r="AG68" s="270" t="str">
        <f t="shared" ref="AG68" si="131">IF(AC69&lt;&gt;"",AC69/$G68,"")</f>
        <v/>
      </c>
      <c r="AH68" s="236"/>
      <c r="AI68" s="236"/>
      <c r="AJ68" s="236"/>
      <c r="AK68" s="236"/>
      <c r="AL68" s="270" t="str">
        <f t="shared" ref="AL68" si="132">IF(AH69&lt;&gt;"",AH69/$G68,"")</f>
        <v/>
      </c>
      <c r="AM68" s="236"/>
      <c r="AN68" s="236"/>
      <c r="AO68" s="236"/>
      <c r="AP68" s="236"/>
      <c r="AQ68" s="270" t="str">
        <f t="shared" ref="AQ68" si="133">IF(AM69&lt;&gt;"",AM69/$G68,"")</f>
        <v/>
      </c>
      <c r="AR68" s="236"/>
      <c r="AS68" s="236"/>
      <c r="AT68" s="236"/>
      <c r="AU68" s="236"/>
      <c r="AV68" s="270" t="str">
        <f t="shared" ref="AV68" si="134">IF(AR69&lt;&gt;"",AR69/$G68,"")</f>
        <v/>
      </c>
      <c r="AW68" s="236"/>
      <c r="AX68" s="236"/>
      <c r="AY68" s="236"/>
      <c r="AZ68" s="236"/>
      <c r="BA68" s="270" t="str">
        <f t="shared" ref="BA68" si="135">IF(AW69&lt;&gt;"",AW69/$G68,"")</f>
        <v/>
      </c>
      <c r="BB68" s="236"/>
      <c r="BC68" s="236"/>
      <c r="BD68" s="236"/>
      <c r="BE68" s="236"/>
      <c r="BF68" s="270" t="str">
        <f t="shared" ref="BF68" si="136">IF(BB69&lt;&gt;"",BB69/$G68,"")</f>
        <v/>
      </c>
      <c r="BG68" s="251"/>
      <c r="BH68" s="251"/>
      <c r="BI68" s="251"/>
      <c r="BJ68" s="252"/>
      <c r="BK68" s="235" t="str">
        <f t="shared" ref="BK68" si="137">IF(BG69&lt;&gt;"",BG69/$G68,"")</f>
        <v/>
      </c>
      <c r="BL68" s="250"/>
      <c r="BM68" s="251"/>
      <c r="BN68" s="251"/>
      <c r="BO68" s="252"/>
      <c r="BP68" s="240" t="str">
        <f t="shared" ref="BP68" si="138">IF(BL69&lt;&gt;"",BL69/$G68,"")</f>
        <v/>
      </c>
      <c r="BQ68" s="250"/>
      <c r="BR68" s="251"/>
      <c r="BS68" s="251"/>
      <c r="BT68" s="252"/>
      <c r="BU68" s="235" t="str">
        <f t="shared" ref="BU68" si="139">IF(BQ69&lt;&gt;"",BQ69/$G68,"")</f>
        <v/>
      </c>
      <c r="BV68" s="250"/>
      <c r="BW68" s="251"/>
      <c r="BX68" s="251"/>
      <c r="BY68" s="252"/>
      <c r="BZ68" s="235" t="str">
        <f t="shared" ref="BZ68" si="140">IF(BV69&lt;&gt;"",BV69/$G68,"")</f>
        <v/>
      </c>
      <c r="CA68" s="250"/>
      <c r="CB68" s="251"/>
      <c r="CC68" s="251"/>
      <c r="CD68" s="252"/>
      <c r="CE68" s="235" t="str">
        <f t="shared" ref="CE68" si="141">IF(CA69&lt;&gt;"",CA69/$G68,"")</f>
        <v/>
      </c>
      <c r="CF68" s="250"/>
      <c r="CG68" s="251"/>
      <c r="CH68" s="251"/>
      <c r="CI68" s="252"/>
      <c r="CJ68" s="235" t="str">
        <f t="shared" ref="CJ68" si="142">IF(CF69&lt;&gt;"",CF69/$G68,"")</f>
        <v/>
      </c>
      <c r="CK68" s="250"/>
      <c r="CL68" s="251"/>
      <c r="CM68" s="251"/>
      <c r="CN68" s="252"/>
      <c r="CO68" s="240"/>
      <c r="CP68" s="250"/>
      <c r="CQ68" s="251"/>
      <c r="CR68" s="251"/>
      <c r="CS68" s="252"/>
      <c r="CT68" s="235" t="str">
        <f t="shared" ref="CT68" si="143">IF(CP69&lt;&gt;"",CP69/$G68,"")</f>
        <v/>
      </c>
      <c r="CU68" s="250"/>
      <c r="CV68" s="251"/>
      <c r="CW68" s="251"/>
      <c r="CX68" s="252"/>
      <c r="CY68" s="235" t="str">
        <f t="shared" ref="CY68" si="144">IF(CU69&lt;&gt;"",CU69/$G68,"")</f>
        <v/>
      </c>
      <c r="CZ68" s="250"/>
      <c r="DA68" s="251"/>
      <c r="DB68" s="251"/>
      <c r="DC68" s="252"/>
      <c r="DD68" s="235" t="str">
        <f t="shared" ref="DD68" si="145">IF(CZ69&lt;&gt;"",CZ69/$G68,"")</f>
        <v/>
      </c>
      <c r="DE68" s="250"/>
      <c r="DF68" s="251"/>
      <c r="DG68" s="251"/>
      <c r="DH68" s="252"/>
      <c r="DI68" s="235" t="str">
        <f t="shared" ref="DI68" si="146">IF(DE69&lt;&gt;"",DE69/$G68,"")</f>
        <v/>
      </c>
      <c r="DJ68" s="250"/>
      <c r="DK68" s="251"/>
      <c r="DL68" s="251"/>
      <c r="DM68" s="252"/>
      <c r="DN68" s="240" t="str">
        <f t="shared" ref="DN68" si="147">IF(DJ69&lt;&gt;"",DJ69/$G68,"")</f>
        <v/>
      </c>
      <c r="DO68" s="250"/>
      <c r="DP68" s="251"/>
      <c r="DQ68" s="251"/>
      <c r="DR68" s="252"/>
      <c r="DS68" s="235" t="str">
        <f t="shared" ref="DS68" si="148">IF(DO69&lt;&gt;"",DO69/$G68,"")</f>
        <v/>
      </c>
      <c r="DT68" s="250"/>
      <c r="DU68" s="251"/>
      <c r="DV68" s="251"/>
      <c r="DW68" s="252"/>
      <c r="DX68" s="150"/>
      <c r="DY68" s="270" t="str">
        <f t="shared" ref="DY68" si="149">IF(DT69&lt;&gt;"",DT69/$G68,"")</f>
        <v/>
      </c>
    </row>
    <row r="69" spans="2:129" customFormat="1" ht="18" hidden="1" customHeight="1">
      <c r="B69" t="str">
        <f ca="1">IF(D68="","","x")</f>
        <v/>
      </c>
      <c r="C69" s="256"/>
      <c r="D69" s="258"/>
      <c r="E69" s="258"/>
      <c r="F69" s="258"/>
      <c r="G69" s="272"/>
      <c r="H69" s="273"/>
      <c r="I69" s="237"/>
      <c r="J69" s="237"/>
      <c r="K69" s="237"/>
      <c r="L69" s="237"/>
      <c r="M69" s="270"/>
      <c r="N69" s="237"/>
      <c r="O69" s="237"/>
      <c r="P69" s="237"/>
      <c r="Q69" s="237"/>
      <c r="R69" s="270"/>
      <c r="S69" s="237"/>
      <c r="T69" s="237"/>
      <c r="U69" s="237"/>
      <c r="V69" s="237"/>
      <c r="W69" s="270"/>
      <c r="X69" s="237"/>
      <c r="Y69" s="237"/>
      <c r="Z69" s="237"/>
      <c r="AA69" s="237"/>
      <c r="AB69" s="270"/>
      <c r="AC69" s="237"/>
      <c r="AD69" s="237"/>
      <c r="AE69" s="237"/>
      <c r="AF69" s="237"/>
      <c r="AG69" s="270"/>
      <c r="AH69" s="237"/>
      <c r="AI69" s="237"/>
      <c r="AJ69" s="237"/>
      <c r="AK69" s="237"/>
      <c r="AL69" s="270"/>
      <c r="AM69" s="237"/>
      <c r="AN69" s="237"/>
      <c r="AO69" s="237"/>
      <c r="AP69" s="237"/>
      <c r="AQ69" s="270"/>
      <c r="AR69" s="237"/>
      <c r="AS69" s="237"/>
      <c r="AT69" s="237"/>
      <c r="AU69" s="237"/>
      <c r="AV69" s="270"/>
      <c r="AW69" s="237"/>
      <c r="AX69" s="237"/>
      <c r="AY69" s="237"/>
      <c r="AZ69" s="237"/>
      <c r="BA69" s="270"/>
      <c r="BB69" s="237"/>
      <c r="BC69" s="237"/>
      <c r="BD69" s="237"/>
      <c r="BE69" s="237"/>
      <c r="BF69" s="270"/>
      <c r="BG69" s="249"/>
      <c r="BH69" s="237"/>
      <c r="BI69" s="237"/>
      <c r="BJ69" s="237"/>
      <c r="BK69" s="235"/>
      <c r="BL69" s="237"/>
      <c r="BM69" s="237"/>
      <c r="BN69" s="237"/>
      <c r="BO69" s="237"/>
      <c r="BP69" s="244"/>
      <c r="BQ69" s="237"/>
      <c r="BR69" s="237"/>
      <c r="BS69" s="237"/>
      <c r="BT69" s="237"/>
      <c r="BU69" s="235"/>
      <c r="BV69" s="237"/>
      <c r="BW69" s="237"/>
      <c r="BX69" s="237"/>
      <c r="BY69" s="237"/>
      <c r="BZ69" s="235"/>
      <c r="CA69" s="237"/>
      <c r="CB69" s="237"/>
      <c r="CC69" s="237"/>
      <c r="CD69" s="237"/>
      <c r="CE69" s="235"/>
      <c r="CF69" s="237"/>
      <c r="CG69" s="237"/>
      <c r="CH69" s="237"/>
      <c r="CI69" s="237"/>
      <c r="CJ69" s="235"/>
      <c r="CK69" s="237"/>
      <c r="CL69" s="237"/>
      <c r="CM69" s="237"/>
      <c r="CN69" s="237"/>
      <c r="CO69" s="244"/>
      <c r="CP69" s="237"/>
      <c r="CQ69" s="237"/>
      <c r="CR69" s="237"/>
      <c r="CS69" s="237"/>
      <c r="CT69" s="235"/>
      <c r="CU69" s="237"/>
      <c r="CV69" s="237"/>
      <c r="CW69" s="237"/>
      <c r="CX69" s="237"/>
      <c r="CY69" s="235"/>
      <c r="CZ69" s="237"/>
      <c r="DA69" s="237"/>
      <c r="DB69" s="237"/>
      <c r="DC69" s="237"/>
      <c r="DD69" s="235"/>
      <c r="DE69" s="237"/>
      <c r="DF69" s="237"/>
      <c r="DG69" s="237"/>
      <c r="DH69" s="237"/>
      <c r="DI69" s="235"/>
      <c r="DJ69" s="237"/>
      <c r="DK69" s="237"/>
      <c r="DL69" s="237"/>
      <c r="DM69" s="237"/>
      <c r="DN69" s="244"/>
      <c r="DO69" s="237"/>
      <c r="DP69" s="237"/>
      <c r="DQ69" s="237"/>
      <c r="DR69" s="237"/>
      <c r="DS69" s="235"/>
      <c r="DT69" s="237"/>
      <c r="DU69" s="237"/>
      <c r="DV69" s="237"/>
      <c r="DW69" s="237"/>
      <c r="DX69" s="151"/>
      <c r="DY69" s="270"/>
    </row>
    <row r="70" spans="2:129" customFormat="1" ht="18" hidden="1" customHeight="1">
      <c r="B70" t="str">
        <f ca="1">IF(D70="","","x")</f>
        <v/>
      </c>
      <c r="C70" s="256">
        <f ca="1">IF(ISNUMBER(INDIRECT(ADDRESS(ROW()-2,3))),INDIRECT(ADDRESS(ROW()-2,3))+1,1)</f>
        <v>31</v>
      </c>
      <c r="D70" s="258" t="str">
        <f ca="1">IFERROR(VLOOKUP(C70,[1]PLANILHA!$C$10:$J$112,4,FALSE),"")</f>
        <v/>
      </c>
      <c r="E70" s="258"/>
      <c r="F70" s="258"/>
      <c r="G70" s="272" t="str">
        <f ca="1">IF(D70="","",VLOOKUP(C70,[1]PLANILHA!$C$10:$J$112,8,FALSE))</f>
        <v/>
      </c>
      <c r="H70" s="273" t="str">
        <f ca="1">IF(D70="","",G70/$G$104)</f>
        <v/>
      </c>
      <c r="I70" s="236"/>
      <c r="J70" s="236"/>
      <c r="K70" s="236"/>
      <c r="L70" s="236"/>
      <c r="M70" s="270" t="str">
        <f t="shared" ref="M70" si="150">IF(I71&lt;&gt;"",I71/$G70,"")</f>
        <v/>
      </c>
      <c r="N70" s="236"/>
      <c r="O70" s="236"/>
      <c r="P70" s="236"/>
      <c r="Q70" s="236"/>
      <c r="R70" s="270" t="str">
        <f t="shared" ref="R70" si="151">IF(N71&lt;&gt;"",N71/$G70,"")</f>
        <v/>
      </c>
      <c r="S70" s="236"/>
      <c r="T70" s="236"/>
      <c r="U70" s="236"/>
      <c r="V70" s="236"/>
      <c r="W70" s="270" t="str">
        <f t="shared" ref="W70" si="152">IF(S71&lt;&gt;"",S71/$G70,"")</f>
        <v/>
      </c>
      <c r="X70" s="236"/>
      <c r="Y70" s="236"/>
      <c r="Z70" s="236"/>
      <c r="AA70" s="236"/>
      <c r="AB70" s="270" t="str">
        <f t="shared" ref="AB70" si="153">IF(X71&lt;&gt;"",X71/$G70,"")</f>
        <v/>
      </c>
      <c r="AC70" s="236"/>
      <c r="AD70" s="236"/>
      <c r="AE70" s="236"/>
      <c r="AF70" s="236"/>
      <c r="AG70" s="270" t="str">
        <f t="shared" ref="AG70" si="154">IF(AC71&lt;&gt;"",AC71/$G70,"")</f>
        <v/>
      </c>
      <c r="AH70" s="236"/>
      <c r="AI70" s="236"/>
      <c r="AJ70" s="236"/>
      <c r="AK70" s="236"/>
      <c r="AL70" s="270" t="str">
        <f t="shared" ref="AL70" si="155">IF(AH71&lt;&gt;"",AH71/$G70,"")</f>
        <v/>
      </c>
      <c r="AM70" s="236"/>
      <c r="AN70" s="236"/>
      <c r="AO70" s="236"/>
      <c r="AP70" s="236"/>
      <c r="AQ70" s="270" t="str">
        <f t="shared" ref="AQ70" si="156">IF(AM71&lt;&gt;"",AM71/$G70,"")</f>
        <v/>
      </c>
      <c r="AR70" s="236"/>
      <c r="AS70" s="236"/>
      <c r="AT70" s="236"/>
      <c r="AU70" s="236"/>
      <c r="AV70" s="270" t="str">
        <f t="shared" ref="AV70" si="157">IF(AR71&lt;&gt;"",AR71/$G70,"")</f>
        <v/>
      </c>
      <c r="AW70" s="236"/>
      <c r="AX70" s="236"/>
      <c r="AY70" s="236"/>
      <c r="AZ70" s="236"/>
      <c r="BA70" s="270" t="str">
        <f t="shared" ref="BA70" si="158">IF(AW71&lt;&gt;"",AW71/$G70,"")</f>
        <v/>
      </c>
      <c r="BB70" s="236"/>
      <c r="BC70" s="236"/>
      <c r="BD70" s="236"/>
      <c r="BE70" s="236"/>
      <c r="BF70" s="270" t="str">
        <f t="shared" ref="BF70" si="159">IF(BB71&lt;&gt;"",BB71/$G70,"")</f>
        <v/>
      </c>
      <c r="BG70" s="251"/>
      <c r="BH70" s="251"/>
      <c r="BI70" s="251"/>
      <c r="BJ70" s="252"/>
      <c r="BK70" s="235" t="str">
        <f t="shared" ref="BK70" si="160">IF(BG71&lt;&gt;"",BG71/$G70,"")</f>
        <v/>
      </c>
      <c r="BL70" s="250"/>
      <c r="BM70" s="251"/>
      <c r="BN70" s="251"/>
      <c r="BO70" s="252"/>
      <c r="BP70" s="240" t="str">
        <f t="shared" ref="BP70" si="161">IF(BL71&lt;&gt;"",BL71/$G70,"")</f>
        <v/>
      </c>
      <c r="BQ70" s="250"/>
      <c r="BR70" s="251"/>
      <c r="BS70" s="251"/>
      <c r="BT70" s="252"/>
      <c r="BU70" s="235" t="str">
        <f t="shared" ref="BU70" si="162">IF(BQ71&lt;&gt;"",BQ71/$G70,"")</f>
        <v/>
      </c>
      <c r="BV70" s="250"/>
      <c r="BW70" s="251"/>
      <c r="BX70" s="251"/>
      <c r="BY70" s="252"/>
      <c r="BZ70" s="235" t="str">
        <f t="shared" ref="BZ70" si="163">IF(BV71&lt;&gt;"",BV71/$G70,"")</f>
        <v/>
      </c>
      <c r="CA70" s="250"/>
      <c r="CB70" s="251"/>
      <c r="CC70" s="251"/>
      <c r="CD70" s="252"/>
      <c r="CE70" s="235" t="str">
        <f t="shared" ref="CE70" si="164">IF(CA71&lt;&gt;"",CA71/$G70,"")</f>
        <v/>
      </c>
      <c r="CF70" s="250"/>
      <c r="CG70" s="251"/>
      <c r="CH70" s="251"/>
      <c r="CI70" s="252"/>
      <c r="CJ70" s="235" t="str">
        <f t="shared" ref="CJ70" si="165">IF(CF71&lt;&gt;"",CF71/$G70,"")</f>
        <v/>
      </c>
      <c r="CK70" s="250"/>
      <c r="CL70" s="251"/>
      <c r="CM70" s="251"/>
      <c r="CN70" s="252"/>
      <c r="CO70" s="240"/>
      <c r="CP70" s="250"/>
      <c r="CQ70" s="251"/>
      <c r="CR70" s="251"/>
      <c r="CS70" s="252"/>
      <c r="CT70" s="235" t="str">
        <f t="shared" ref="CT70" si="166">IF(CP71&lt;&gt;"",CP71/$G70,"")</f>
        <v/>
      </c>
      <c r="CU70" s="250"/>
      <c r="CV70" s="251"/>
      <c r="CW70" s="251"/>
      <c r="CX70" s="252"/>
      <c r="CY70" s="235" t="str">
        <f t="shared" ref="CY70" si="167">IF(CU71&lt;&gt;"",CU71/$G70,"")</f>
        <v/>
      </c>
      <c r="CZ70" s="250"/>
      <c r="DA70" s="251"/>
      <c r="DB70" s="251"/>
      <c r="DC70" s="252"/>
      <c r="DD70" s="235" t="str">
        <f t="shared" ref="DD70" si="168">IF(CZ71&lt;&gt;"",CZ71/$G70,"")</f>
        <v/>
      </c>
      <c r="DE70" s="250"/>
      <c r="DF70" s="251"/>
      <c r="DG70" s="251"/>
      <c r="DH70" s="252"/>
      <c r="DI70" s="235" t="str">
        <f t="shared" ref="DI70" si="169">IF(DE71&lt;&gt;"",DE71/$G70,"")</f>
        <v/>
      </c>
      <c r="DJ70" s="250"/>
      <c r="DK70" s="251"/>
      <c r="DL70" s="251"/>
      <c r="DM70" s="252"/>
      <c r="DN70" s="240" t="str">
        <f t="shared" ref="DN70" si="170">IF(DJ71&lt;&gt;"",DJ71/$G70,"")</f>
        <v/>
      </c>
      <c r="DO70" s="250"/>
      <c r="DP70" s="251"/>
      <c r="DQ70" s="251"/>
      <c r="DR70" s="252"/>
      <c r="DS70" s="235" t="str">
        <f t="shared" ref="DS70" si="171">IF(DO71&lt;&gt;"",DO71/$G70,"")</f>
        <v/>
      </c>
      <c r="DT70" s="250"/>
      <c r="DU70" s="251"/>
      <c r="DV70" s="251"/>
      <c r="DW70" s="252"/>
      <c r="DX70" s="150"/>
      <c r="DY70" s="270" t="str">
        <f t="shared" ref="DY70" si="172">IF(DT71&lt;&gt;"",DT71/$G70,"")</f>
        <v/>
      </c>
    </row>
    <row r="71" spans="2:129" customFormat="1" ht="18" hidden="1" customHeight="1">
      <c r="B71" t="str">
        <f ca="1">IF(D70="","","x")</f>
        <v/>
      </c>
      <c r="C71" s="256"/>
      <c r="D71" s="258"/>
      <c r="E71" s="258"/>
      <c r="F71" s="258"/>
      <c r="G71" s="272"/>
      <c r="H71" s="273"/>
      <c r="I71" s="237"/>
      <c r="J71" s="237"/>
      <c r="K71" s="237"/>
      <c r="L71" s="237"/>
      <c r="M71" s="270"/>
      <c r="N71" s="237"/>
      <c r="O71" s="237"/>
      <c r="P71" s="237"/>
      <c r="Q71" s="237"/>
      <c r="R71" s="270"/>
      <c r="S71" s="237"/>
      <c r="T71" s="237"/>
      <c r="U71" s="237"/>
      <c r="V71" s="237"/>
      <c r="W71" s="270"/>
      <c r="X71" s="237"/>
      <c r="Y71" s="237"/>
      <c r="Z71" s="237"/>
      <c r="AA71" s="237"/>
      <c r="AB71" s="270"/>
      <c r="AC71" s="237"/>
      <c r="AD71" s="237"/>
      <c r="AE71" s="237"/>
      <c r="AF71" s="237"/>
      <c r="AG71" s="270"/>
      <c r="AH71" s="237"/>
      <c r="AI71" s="237"/>
      <c r="AJ71" s="237"/>
      <c r="AK71" s="237"/>
      <c r="AL71" s="270"/>
      <c r="AM71" s="237"/>
      <c r="AN71" s="237"/>
      <c r="AO71" s="237"/>
      <c r="AP71" s="237"/>
      <c r="AQ71" s="270"/>
      <c r="AR71" s="237"/>
      <c r="AS71" s="237"/>
      <c r="AT71" s="237"/>
      <c r="AU71" s="237"/>
      <c r="AV71" s="270"/>
      <c r="AW71" s="237"/>
      <c r="AX71" s="237"/>
      <c r="AY71" s="237"/>
      <c r="AZ71" s="237"/>
      <c r="BA71" s="270"/>
      <c r="BB71" s="237"/>
      <c r="BC71" s="237"/>
      <c r="BD71" s="237"/>
      <c r="BE71" s="237"/>
      <c r="BF71" s="270"/>
      <c r="BG71" s="249"/>
      <c r="BH71" s="237"/>
      <c r="BI71" s="237"/>
      <c r="BJ71" s="237"/>
      <c r="BK71" s="235"/>
      <c r="BL71" s="237"/>
      <c r="BM71" s="237"/>
      <c r="BN71" s="237"/>
      <c r="BO71" s="237"/>
      <c r="BP71" s="244"/>
      <c r="BQ71" s="237"/>
      <c r="BR71" s="237"/>
      <c r="BS71" s="237"/>
      <c r="BT71" s="237"/>
      <c r="BU71" s="235"/>
      <c r="BV71" s="237"/>
      <c r="BW71" s="237"/>
      <c r="BX71" s="237"/>
      <c r="BY71" s="237"/>
      <c r="BZ71" s="235"/>
      <c r="CA71" s="237"/>
      <c r="CB71" s="237"/>
      <c r="CC71" s="237"/>
      <c r="CD71" s="237"/>
      <c r="CE71" s="235"/>
      <c r="CF71" s="237"/>
      <c r="CG71" s="237"/>
      <c r="CH71" s="237"/>
      <c r="CI71" s="237"/>
      <c r="CJ71" s="235"/>
      <c r="CK71" s="237"/>
      <c r="CL71" s="237"/>
      <c r="CM71" s="237"/>
      <c r="CN71" s="237"/>
      <c r="CO71" s="244"/>
      <c r="CP71" s="237"/>
      <c r="CQ71" s="237"/>
      <c r="CR71" s="237"/>
      <c r="CS71" s="237"/>
      <c r="CT71" s="235"/>
      <c r="CU71" s="237"/>
      <c r="CV71" s="237"/>
      <c r="CW71" s="237"/>
      <c r="CX71" s="237"/>
      <c r="CY71" s="235"/>
      <c r="CZ71" s="237"/>
      <c r="DA71" s="237"/>
      <c r="DB71" s="237"/>
      <c r="DC71" s="237"/>
      <c r="DD71" s="235"/>
      <c r="DE71" s="237"/>
      <c r="DF71" s="237"/>
      <c r="DG71" s="237"/>
      <c r="DH71" s="237"/>
      <c r="DI71" s="235"/>
      <c r="DJ71" s="237"/>
      <c r="DK71" s="237"/>
      <c r="DL71" s="237"/>
      <c r="DM71" s="237"/>
      <c r="DN71" s="244"/>
      <c r="DO71" s="237"/>
      <c r="DP71" s="237"/>
      <c r="DQ71" s="237"/>
      <c r="DR71" s="237"/>
      <c r="DS71" s="235"/>
      <c r="DT71" s="237"/>
      <c r="DU71" s="237"/>
      <c r="DV71" s="237"/>
      <c r="DW71" s="237"/>
      <c r="DX71" s="151"/>
      <c r="DY71" s="270"/>
    </row>
    <row r="72" spans="2:129" customFormat="1" ht="18" hidden="1" customHeight="1">
      <c r="B72" t="str">
        <f ca="1">IF(D72="","","x")</f>
        <v/>
      </c>
      <c r="C72" s="256">
        <f ca="1">IF(ISNUMBER(INDIRECT(ADDRESS(ROW()-2,3))),INDIRECT(ADDRESS(ROW()-2,3))+1,1)</f>
        <v>32</v>
      </c>
      <c r="D72" s="258" t="str">
        <f ca="1">IFERROR(VLOOKUP(C72,[1]PLANILHA!$C$10:$J$112,4,FALSE),"")</f>
        <v/>
      </c>
      <c r="E72" s="258"/>
      <c r="F72" s="258"/>
      <c r="G72" s="272" t="str">
        <f ca="1">IF(D72="","",VLOOKUP(C72,[1]PLANILHA!$C$10:$J$112,8,FALSE))</f>
        <v/>
      </c>
      <c r="H72" s="273" t="str">
        <f ca="1">IF(D72="","",G72/$G$104)</f>
        <v/>
      </c>
      <c r="I72" s="236"/>
      <c r="J72" s="236"/>
      <c r="K72" s="236"/>
      <c r="L72" s="236"/>
      <c r="M72" s="270" t="str">
        <f t="shared" ref="M72" si="173">IF(I73&lt;&gt;"",I73/$G72,"")</f>
        <v/>
      </c>
      <c r="N72" s="236"/>
      <c r="O72" s="236"/>
      <c r="P72" s="236"/>
      <c r="Q72" s="236"/>
      <c r="R72" s="270" t="str">
        <f t="shared" ref="R72" si="174">IF(N73&lt;&gt;"",N73/$G72,"")</f>
        <v/>
      </c>
      <c r="S72" s="236"/>
      <c r="T72" s="236"/>
      <c r="U72" s="236"/>
      <c r="V72" s="236"/>
      <c r="W72" s="270" t="str">
        <f t="shared" ref="W72" si="175">IF(S73&lt;&gt;"",S73/$G72,"")</f>
        <v/>
      </c>
      <c r="X72" s="236"/>
      <c r="Y72" s="236"/>
      <c r="Z72" s="236"/>
      <c r="AA72" s="236"/>
      <c r="AB72" s="270" t="str">
        <f t="shared" ref="AB72" si="176">IF(X73&lt;&gt;"",X73/$G72,"")</f>
        <v/>
      </c>
      <c r="AC72" s="236"/>
      <c r="AD72" s="236"/>
      <c r="AE72" s="236"/>
      <c r="AF72" s="236"/>
      <c r="AG72" s="270" t="str">
        <f t="shared" ref="AG72" si="177">IF(AC73&lt;&gt;"",AC73/$G72,"")</f>
        <v/>
      </c>
      <c r="AH72" s="236"/>
      <c r="AI72" s="236"/>
      <c r="AJ72" s="236"/>
      <c r="AK72" s="236"/>
      <c r="AL72" s="270" t="str">
        <f t="shared" ref="AL72" si="178">IF(AH73&lt;&gt;"",AH73/$G72,"")</f>
        <v/>
      </c>
      <c r="AM72" s="236"/>
      <c r="AN72" s="236"/>
      <c r="AO72" s="236"/>
      <c r="AP72" s="236"/>
      <c r="AQ72" s="270" t="str">
        <f t="shared" ref="AQ72" si="179">IF(AM73&lt;&gt;"",AM73/$G72,"")</f>
        <v/>
      </c>
      <c r="AR72" s="236"/>
      <c r="AS72" s="236"/>
      <c r="AT72" s="236"/>
      <c r="AU72" s="236"/>
      <c r="AV72" s="270" t="str">
        <f t="shared" ref="AV72" si="180">IF(AR73&lt;&gt;"",AR73/$G72,"")</f>
        <v/>
      </c>
      <c r="AW72" s="236"/>
      <c r="AX72" s="236"/>
      <c r="AY72" s="236"/>
      <c r="AZ72" s="236"/>
      <c r="BA72" s="270" t="str">
        <f t="shared" ref="BA72" si="181">IF(AW73&lt;&gt;"",AW73/$G72,"")</f>
        <v/>
      </c>
      <c r="BB72" s="236"/>
      <c r="BC72" s="236"/>
      <c r="BD72" s="236"/>
      <c r="BE72" s="236"/>
      <c r="BF72" s="270" t="str">
        <f t="shared" ref="BF72" si="182">IF(BB73&lt;&gt;"",BB73/$G72,"")</f>
        <v/>
      </c>
      <c r="BG72" s="251"/>
      <c r="BH72" s="251"/>
      <c r="BI72" s="251"/>
      <c r="BJ72" s="252"/>
      <c r="BK72" s="235" t="str">
        <f t="shared" ref="BK72" si="183">IF(BG73&lt;&gt;"",BG73/$G72,"")</f>
        <v/>
      </c>
      <c r="BL72" s="250"/>
      <c r="BM72" s="251"/>
      <c r="BN72" s="251"/>
      <c r="BO72" s="252"/>
      <c r="BP72" s="240" t="str">
        <f t="shared" ref="BP72" si="184">IF(BL73&lt;&gt;"",BL73/$G72,"")</f>
        <v/>
      </c>
      <c r="BQ72" s="250"/>
      <c r="BR72" s="251"/>
      <c r="BS72" s="251"/>
      <c r="BT72" s="252"/>
      <c r="BU72" s="235" t="str">
        <f t="shared" ref="BU72" si="185">IF(BQ73&lt;&gt;"",BQ73/$G72,"")</f>
        <v/>
      </c>
      <c r="BV72" s="250"/>
      <c r="BW72" s="251"/>
      <c r="BX72" s="251"/>
      <c r="BY72" s="252"/>
      <c r="BZ72" s="235" t="str">
        <f t="shared" ref="BZ72" si="186">IF(BV73&lt;&gt;"",BV73/$G72,"")</f>
        <v/>
      </c>
      <c r="CA72" s="250"/>
      <c r="CB72" s="251"/>
      <c r="CC72" s="251"/>
      <c r="CD72" s="252"/>
      <c r="CE72" s="235" t="str">
        <f t="shared" ref="CE72" si="187">IF(CA73&lt;&gt;"",CA73/$G72,"")</f>
        <v/>
      </c>
      <c r="CF72" s="250"/>
      <c r="CG72" s="251"/>
      <c r="CH72" s="251"/>
      <c r="CI72" s="252"/>
      <c r="CJ72" s="235" t="str">
        <f t="shared" ref="CJ72" si="188">IF(CF73&lt;&gt;"",CF73/$G72,"")</f>
        <v/>
      </c>
      <c r="CK72" s="250"/>
      <c r="CL72" s="251"/>
      <c r="CM72" s="251"/>
      <c r="CN72" s="252"/>
      <c r="CO72" s="240"/>
      <c r="CP72" s="250"/>
      <c r="CQ72" s="251"/>
      <c r="CR72" s="251"/>
      <c r="CS72" s="252"/>
      <c r="CT72" s="235" t="str">
        <f t="shared" ref="CT72" si="189">IF(CP73&lt;&gt;"",CP73/$G72,"")</f>
        <v/>
      </c>
      <c r="CU72" s="250"/>
      <c r="CV72" s="251"/>
      <c r="CW72" s="251"/>
      <c r="CX72" s="252"/>
      <c r="CY72" s="235" t="str">
        <f t="shared" ref="CY72" si="190">IF(CU73&lt;&gt;"",CU73/$G72,"")</f>
        <v/>
      </c>
      <c r="CZ72" s="250"/>
      <c r="DA72" s="251"/>
      <c r="DB72" s="251"/>
      <c r="DC72" s="252"/>
      <c r="DD72" s="235" t="str">
        <f t="shared" ref="DD72" si="191">IF(CZ73&lt;&gt;"",CZ73/$G72,"")</f>
        <v/>
      </c>
      <c r="DE72" s="250"/>
      <c r="DF72" s="251"/>
      <c r="DG72" s="251"/>
      <c r="DH72" s="252"/>
      <c r="DI72" s="235" t="str">
        <f t="shared" ref="DI72" si="192">IF(DE73&lt;&gt;"",DE73/$G72,"")</f>
        <v/>
      </c>
      <c r="DJ72" s="250"/>
      <c r="DK72" s="251"/>
      <c r="DL72" s="251"/>
      <c r="DM72" s="252"/>
      <c r="DN72" s="240" t="str">
        <f t="shared" ref="DN72" si="193">IF(DJ73&lt;&gt;"",DJ73/$G72,"")</f>
        <v/>
      </c>
      <c r="DO72" s="250"/>
      <c r="DP72" s="251"/>
      <c r="DQ72" s="251"/>
      <c r="DR72" s="252"/>
      <c r="DS72" s="235" t="str">
        <f t="shared" ref="DS72" si="194">IF(DO73&lt;&gt;"",DO73/$G72,"")</f>
        <v/>
      </c>
      <c r="DT72" s="250"/>
      <c r="DU72" s="251"/>
      <c r="DV72" s="251"/>
      <c r="DW72" s="252"/>
      <c r="DX72" s="150"/>
      <c r="DY72" s="270" t="str">
        <f t="shared" ref="DY72" si="195">IF(DT73&lt;&gt;"",DT73/$G72,"")</f>
        <v/>
      </c>
    </row>
    <row r="73" spans="2:129" customFormat="1" ht="18" hidden="1" customHeight="1">
      <c r="B73" t="str">
        <f ca="1">IF(D72="","","x")</f>
        <v/>
      </c>
      <c r="C73" s="256"/>
      <c r="D73" s="258"/>
      <c r="E73" s="258"/>
      <c r="F73" s="258"/>
      <c r="G73" s="272"/>
      <c r="H73" s="273"/>
      <c r="I73" s="237"/>
      <c r="J73" s="237"/>
      <c r="K73" s="237"/>
      <c r="L73" s="237"/>
      <c r="M73" s="270"/>
      <c r="N73" s="237"/>
      <c r="O73" s="237"/>
      <c r="P73" s="237"/>
      <c r="Q73" s="237"/>
      <c r="R73" s="270"/>
      <c r="S73" s="237"/>
      <c r="T73" s="237"/>
      <c r="U73" s="237"/>
      <c r="V73" s="237"/>
      <c r="W73" s="270"/>
      <c r="X73" s="237"/>
      <c r="Y73" s="237"/>
      <c r="Z73" s="237"/>
      <c r="AA73" s="237"/>
      <c r="AB73" s="270"/>
      <c r="AC73" s="237"/>
      <c r="AD73" s="237"/>
      <c r="AE73" s="237"/>
      <c r="AF73" s="237"/>
      <c r="AG73" s="270"/>
      <c r="AH73" s="237"/>
      <c r="AI73" s="237"/>
      <c r="AJ73" s="237"/>
      <c r="AK73" s="237"/>
      <c r="AL73" s="270"/>
      <c r="AM73" s="237"/>
      <c r="AN73" s="237"/>
      <c r="AO73" s="237"/>
      <c r="AP73" s="237"/>
      <c r="AQ73" s="270"/>
      <c r="AR73" s="237"/>
      <c r="AS73" s="237"/>
      <c r="AT73" s="237"/>
      <c r="AU73" s="237"/>
      <c r="AV73" s="270"/>
      <c r="AW73" s="237"/>
      <c r="AX73" s="237"/>
      <c r="AY73" s="237"/>
      <c r="AZ73" s="237"/>
      <c r="BA73" s="270"/>
      <c r="BB73" s="237"/>
      <c r="BC73" s="237"/>
      <c r="BD73" s="237"/>
      <c r="BE73" s="237"/>
      <c r="BF73" s="270"/>
      <c r="BG73" s="249"/>
      <c r="BH73" s="237"/>
      <c r="BI73" s="237"/>
      <c r="BJ73" s="237"/>
      <c r="BK73" s="235"/>
      <c r="BL73" s="237"/>
      <c r="BM73" s="237"/>
      <c r="BN73" s="237"/>
      <c r="BO73" s="237"/>
      <c r="BP73" s="244"/>
      <c r="BQ73" s="237"/>
      <c r="BR73" s="237"/>
      <c r="BS73" s="237"/>
      <c r="BT73" s="237"/>
      <c r="BU73" s="235"/>
      <c r="BV73" s="237"/>
      <c r="BW73" s="237"/>
      <c r="BX73" s="237"/>
      <c r="BY73" s="237"/>
      <c r="BZ73" s="235"/>
      <c r="CA73" s="237"/>
      <c r="CB73" s="237"/>
      <c r="CC73" s="237"/>
      <c r="CD73" s="237"/>
      <c r="CE73" s="235"/>
      <c r="CF73" s="237"/>
      <c r="CG73" s="237"/>
      <c r="CH73" s="237"/>
      <c r="CI73" s="237"/>
      <c r="CJ73" s="235"/>
      <c r="CK73" s="237"/>
      <c r="CL73" s="237"/>
      <c r="CM73" s="237"/>
      <c r="CN73" s="237"/>
      <c r="CO73" s="244"/>
      <c r="CP73" s="237"/>
      <c r="CQ73" s="237"/>
      <c r="CR73" s="237"/>
      <c r="CS73" s="237"/>
      <c r="CT73" s="235"/>
      <c r="CU73" s="237"/>
      <c r="CV73" s="237"/>
      <c r="CW73" s="237"/>
      <c r="CX73" s="237"/>
      <c r="CY73" s="235"/>
      <c r="CZ73" s="237"/>
      <c r="DA73" s="237"/>
      <c r="DB73" s="237"/>
      <c r="DC73" s="237"/>
      <c r="DD73" s="235"/>
      <c r="DE73" s="237"/>
      <c r="DF73" s="237"/>
      <c r="DG73" s="237"/>
      <c r="DH73" s="237"/>
      <c r="DI73" s="235"/>
      <c r="DJ73" s="237"/>
      <c r="DK73" s="237"/>
      <c r="DL73" s="237"/>
      <c r="DM73" s="237"/>
      <c r="DN73" s="244"/>
      <c r="DO73" s="237"/>
      <c r="DP73" s="237"/>
      <c r="DQ73" s="237"/>
      <c r="DR73" s="237"/>
      <c r="DS73" s="235"/>
      <c r="DT73" s="237"/>
      <c r="DU73" s="237"/>
      <c r="DV73" s="237"/>
      <c r="DW73" s="237"/>
      <c r="DX73" s="151"/>
      <c r="DY73" s="270"/>
    </row>
    <row r="74" spans="2:129" customFormat="1" ht="18" hidden="1" customHeight="1">
      <c r="B74" t="str">
        <f ca="1">IF(D74="","","x")</f>
        <v/>
      </c>
      <c r="C74" s="256">
        <f ca="1">IF(ISNUMBER(INDIRECT(ADDRESS(ROW()-2,3))),INDIRECT(ADDRESS(ROW()-2,3))+1,1)</f>
        <v>33</v>
      </c>
      <c r="D74" s="258" t="str">
        <f ca="1">IFERROR(VLOOKUP(C74,[1]PLANILHA!$C$10:$J$112,4,FALSE),"")</f>
        <v/>
      </c>
      <c r="E74" s="258"/>
      <c r="F74" s="258"/>
      <c r="G74" s="272" t="str">
        <f ca="1">IF(D74="","",VLOOKUP(C74,[1]PLANILHA!$C$10:$J$112,8,FALSE))</f>
        <v/>
      </c>
      <c r="H74" s="273" t="str">
        <f ca="1">IF(D74="","",G74/$G$104)</f>
        <v/>
      </c>
      <c r="I74" s="236"/>
      <c r="J74" s="236"/>
      <c r="K74" s="236"/>
      <c r="L74" s="236"/>
      <c r="M74" s="270" t="str">
        <f t="shared" ref="M74" si="196">IF(I75&lt;&gt;"",I75/$G74,"")</f>
        <v/>
      </c>
      <c r="N74" s="236"/>
      <c r="O74" s="236"/>
      <c r="P74" s="236"/>
      <c r="Q74" s="236"/>
      <c r="R74" s="270" t="str">
        <f t="shared" ref="R74" si="197">IF(N75&lt;&gt;"",N75/$G74,"")</f>
        <v/>
      </c>
      <c r="S74" s="236"/>
      <c r="T74" s="236"/>
      <c r="U74" s="236"/>
      <c r="V74" s="236"/>
      <c r="W74" s="270" t="str">
        <f t="shared" ref="W74" si="198">IF(S75&lt;&gt;"",S75/$G74,"")</f>
        <v/>
      </c>
      <c r="X74" s="236"/>
      <c r="Y74" s="236"/>
      <c r="Z74" s="236"/>
      <c r="AA74" s="236"/>
      <c r="AB74" s="270" t="str">
        <f t="shared" ref="AB74" si="199">IF(X75&lt;&gt;"",X75/$G74,"")</f>
        <v/>
      </c>
      <c r="AC74" s="236"/>
      <c r="AD74" s="236"/>
      <c r="AE74" s="236"/>
      <c r="AF74" s="236"/>
      <c r="AG74" s="270" t="str">
        <f t="shared" ref="AG74" si="200">IF(AC75&lt;&gt;"",AC75/$G74,"")</f>
        <v/>
      </c>
      <c r="AH74" s="236"/>
      <c r="AI74" s="236"/>
      <c r="AJ74" s="236"/>
      <c r="AK74" s="236"/>
      <c r="AL74" s="270" t="str">
        <f t="shared" ref="AL74" si="201">IF(AH75&lt;&gt;"",AH75/$G74,"")</f>
        <v/>
      </c>
      <c r="AM74" s="236"/>
      <c r="AN74" s="236"/>
      <c r="AO74" s="236"/>
      <c r="AP74" s="236"/>
      <c r="AQ74" s="270" t="str">
        <f t="shared" ref="AQ74" si="202">IF(AM75&lt;&gt;"",AM75/$G74,"")</f>
        <v/>
      </c>
      <c r="AR74" s="236"/>
      <c r="AS74" s="236"/>
      <c r="AT74" s="236"/>
      <c r="AU74" s="236"/>
      <c r="AV74" s="270" t="str">
        <f t="shared" ref="AV74" si="203">IF(AR75&lt;&gt;"",AR75/$G74,"")</f>
        <v/>
      </c>
      <c r="AW74" s="236"/>
      <c r="AX74" s="236"/>
      <c r="AY74" s="236"/>
      <c r="AZ74" s="236"/>
      <c r="BA74" s="270" t="str">
        <f t="shared" ref="BA74" si="204">IF(AW75&lt;&gt;"",AW75/$G74,"")</f>
        <v/>
      </c>
      <c r="BB74" s="236"/>
      <c r="BC74" s="236"/>
      <c r="BD74" s="236"/>
      <c r="BE74" s="236"/>
      <c r="BF74" s="270" t="str">
        <f t="shared" ref="BF74" si="205">IF(BB75&lt;&gt;"",BB75/$G74,"")</f>
        <v/>
      </c>
      <c r="BG74" s="251"/>
      <c r="BH74" s="251"/>
      <c r="BI74" s="251"/>
      <c r="BJ74" s="252"/>
      <c r="BK74" s="235" t="str">
        <f t="shared" ref="BK74" si="206">IF(BG75&lt;&gt;"",BG75/$G74,"")</f>
        <v/>
      </c>
      <c r="BL74" s="250"/>
      <c r="BM74" s="251"/>
      <c r="BN74" s="251"/>
      <c r="BO74" s="252"/>
      <c r="BP74" s="240" t="str">
        <f t="shared" ref="BP74" si="207">IF(BL75&lt;&gt;"",BL75/$G74,"")</f>
        <v/>
      </c>
      <c r="BQ74" s="250"/>
      <c r="BR74" s="251"/>
      <c r="BS74" s="251"/>
      <c r="BT74" s="252"/>
      <c r="BU74" s="235" t="str">
        <f t="shared" ref="BU74" si="208">IF(BQ75&lt;&gt;"",BQ75/$G74,"")</f>
        <v/>
      </c>
      <c r="BV74" s="250"/>
      <c r="BW74" s="251"/>
      <c r="BX74" s="251"/>
      <c r="BY74" s="252"/>
      <c r="BZ74" s="235" t="str">
        <f t="shared" ref="BZ74" si="209">IF(BV75&lt;&gt;"",BV75/$G74,"")</f>
        <v/>
      </c>
      <c r="CA74" s="250"/>
      <c r="CB74" s="251"/>
      <c r="CC74" s="251"/>
      <c r="CD74" s="252"/>
      <c r="CE74" s="235" t="str">
        <f t="shared" ref="CE74" si="210">IF(CA75&lt;&gt;"",CA75/$G74,"")</f>
        <v/>
      </c>
      <c r="CF74" s="250"/>
      <c r="CG74" s="251"/>
      <c r="CH74" s="251"/>
      <c r="CI74" s="252"/>
      <c r="CJ74" s="235" t="str">
        <f t="shared" ref="CJ74" si="211">IF(CF75&lt;&gt;"",CF75/$G74,"")</f>
        <v/>
      </c>
      <c r="CK74" s="250"/>
      <c r="CL74" s="251"/>
      <c r="CM74" s="251"/>
      <c r="CN74" s="252"/>
      <c r="CO74" s="240"/>
      <c r="CP74" s="250"/>
      <c r="CQ74" s="251"/>
      <c r="CR74" s="251"/>
      <c r="CS74" s="252"/>
      <c r="CT74" s="235" t="str">
        <f t="shared" ref="CT74" si="212">IF(CP75&lt;&gt;"",CP75/$G74,"")</f>
        <v/>
      </c>
      <c r="CU74" s="250"/>
      <c r="CV74" s="251"/>
      <c r="CW74" s="251"/>
      <c r="CX74" s="252"/>
      <c r="CY74" s="235" t="str">
        <f t="shared" ref="CY74" si="213">IF(CU75&lt;&gt;"",CU75/$G74,"")</f>
        <v/>
      </c>
      <c r="CZ74" s="250"/>
      <c r="DA74" s="251"/>
      <c r="DB74" s="251"/>
      <c r="DC74" s="252"/>
      <c r="DD74" s="235" t="str">
        <f t="shared" ref="DD74" si="214">IF(CZ75&lt;&gt;"",CZ75/$G74,"")</f>
        <v/>
      </c>
      <c r="DE74" s="250"/>
      <c r="DF74" s="251"/>
      <c r="DG74" s="251"/>
      <c r="DH74" s="252"/>
      <c r="DI74" s="235" t="str">
        <f t="shared" ref="DI74" si="215">IF(DE75&lt;&gt;"",DE75/$G74,"")</f>
        <v/>
      </c>
      <c r="DJ74" s="250"/>
      <c r="DK74" s="251"/>
      <c r="DL74" s="251"/>
      <c r="DM74" s="252"/>
      <c r="DN74" s="240" t="str">
        <f t="shared" ref="DN74" si="216">IF(DJ75&lt;&gt;"",DJ75/$G74,"")</f>
        <v/>
      </c>
      <c r="DO74" s="250"/>
      <c r="DP74" s="251"/>
      <c r="DQ74" s="251"/>
      <c r="DR74" s="252"/>
      <c r="DS74" s="235" t="str">
        <f t="shared" ref="DS74" si="217">IF(DO75&lt;&gt;"",DO75/$G74,"")</f>
        <v/>
      </c>
      <c r="DT74" s="250"/>
      <c r="DU74" s="251"/>
      <c r="DV74" s="251"/>
      <c r="DW74" s="252"/>
      <c r="DX74" s="150"/>
      <c r="DY74" s="270" t="str">
        <f t="shared" ref="DY74" si="218">IF(DT75&lt;&gt;"",DT75/$G74,"")</f>
        <v/>
      </c>
    </row>
    <row r="75" spans="2:129" customFormat="1" ht="18" hidden="1" customHeight="1">
      <c r="B75" t="str">
        <f ca="1">IF(D74="","","x")</f>
        <v/>
      </c>
      <c r="C75" s="256"/>
      <c r="D75" s="258"/>
      <c r="E75" s="258"/>
      <c r="F75" s="258"/>
      <c r="G75" s="272"/>
      <c r="H75" s="273"/>
      <c r="I75" s="237"/>
      <c r="J75" s="237"/>
      <c r="K75" s="237"/>
      <c r="L75" s="237"/>
      <c r="M75" s="270"/>
      <c r="N75" s="237"/>
      <c r="O75" s="237"/>
      <c r="P75" s="237"/>
      <c r="Q75" s="237"/>
      <c r="R75" s="270"/>
      <c r="S75" s="237"/>
      <c r="T75" s="237"/>
      <c r="U75" s="237"/>
      <c r="V75" s="237"/>
      <c r="W75" s="270"/>
      <c r="X75" s="237"/>
      <c r="Y75" s="237"/>
      <c r="Z75" s="237"/>
      <c r="AA75" s="237"/>
      <c r="AB75" s="270"/>
      <c r="AC75" s="237"/>
      <c r="AD75" s="237"/>
      <c r="AE75" s="237"/>
      <c r="AF75" s="237"/>
      <c r="AG75" s="270"/>
      <c r="AH75" s="237"/>
      <c r="AI75" s="237"/>
      <c r="AJ75" s="237"/>
      <c r="AK75" s="237"/>
      <c r="AL75" s="270"/>
      <c r="AM75" s="237"/>
      <c r="AN75" s="237"/>
      <c r="AO75" s="237"/>
      <c r="AP75" s="237"/>
      <c r="AQ75" s="270"/>
      <c r="AR75" s="237"/>
      <c r="AS75" s="237"/>
      <c r="AT75" s="237"/>
      <c r="AU75" s="237"/>
      <c r="AV75" s="270"/>
      <c r="AW75" s="237"/>
      <c r="AX75" s="237"/>
      <c r="AY75" s="237"/>
      <c r="AZ75" s="237"/>
      <c r="BA75" s="270"/>
      <c r="BB75" s="237"/>
      <c r="BC75" s="237"/>
      <c r="BD75" s="237"/>
      <c r="BE75" s="237"/>
      <c r="BF75" s="270"/>
      <c r="BG75" s="249"/>
      <c r="BH75" s="237"/>
      <c r="BI75" s="237"/>
      <c r="BJ75" s="237"/>
      <c r="BK75" s="235"/>
      <c r="BL75" s="237"/>
      <c r="BM75" s="237"/>
      <c r="BN75" s="237"/>
      <c r="BO75" s="237"/>
      <c r="BP75" s="244"/>
      <c r="BQ75" s="237"/>
      <c r="BR75" s="237"/>
      <c r="BS75" s="237"/>
      <c r="BT75" s="237"/>
      <c r="BU75" s="235"/>
      <c r="BV75" s="237"/>
      <c r="BW75" s="237"/>
      <c r="BX75" s="237"/>
      <c r="BY75" s="237"/>
      <c r="BZ75" s="235"/>
      <c r="CA75" s="237"/>
      <c r="CB75" s="237"/>
      <c r="CC75" s="237"/>
      <c r="CD75" s="237"/>
      <c r="CE75" s="235"/>
      <c r="CF75" s="237"/>
      <c r="CG75" s="237"/>
      <c r="CH75" s="237"/>
      <c r="CI75" s="237"/>
      <c r="CJ75" s="235"/>
      <c r="CK75" s="237"/>
      <c r="CL75" s="237"/>
      <c r="CM75" s="237"/>
      <c r="CN75" s="237"/>
      <c r="CO75" s="244"/>
      <c r="CP75" s="237"/>
      <c r="CQ75" s="237"/>
      <c r="CR75" s="237"/>
      <c r="CS75" s="237"/>
      <c r="CT75" s="235"/>
      <c r="CU75" s="237"/>
      <c r="CV75" s="237"/>
      <c r="CW75" s="237"/>
      <c r="CX75" s="237"/>
      <c r="CY75" s="235"/>
      <c r="CZ75" s="237"/>
      <c r="DA75" s="237"/>
      <c r="DB75" s="237"/>
      <c r="DC75" s="237"/>
      <c r="DD75" s="235"/>
      <c r="DE75" s="237"/>
      <c r="DF75" s="237"/>
      <c r="DG75" s="237"/>
      <c r="DH75" s="237"/>
      <c r="DI75" s="235"/>
      <c r="DJ75" s="237"/>
      <c r="DK75" s="237"/>
      <c r="DL75" s="237"/>
      <c r="DM75" s="237"/>
      <c r="DN75" s="244"/>
      <c r="DO75" s="237"/>
      <c r="DP75" s="237"/>
      <c r="DQ75" s="237"/>
      <c r="DR75" s="237"/>
      <c r="DS75" s="235"/>
      <c r="DT75" s="237"/>
      <c r="DU75" s="237"/>
      <c r="DV75" s="237"/>
      <c r="DW75" s="237"/>
      <c r="DX75" s="151"/>
      <c r="DY75" s="270"/>
    </row>
    <row r="76" spans="2:129" customFormat="1" ht="18" hidden="1" customHeight="1">
      <c r="B76" t="str">
        <f ca="1">IF(D76="","","x")</f>
        <v/>
      </c>
      <c r="C76" s="256">
        <f ca="1">IF(ISNUMBER(INDIRECT(ADDRESS(ROW()-2,3))),INDIRECT(ADDRESS(ROW()-2,3))+1,1)</f>
        <v>34</v>
      </c>
      <c r="D76" s="258" t="str">
        <f ca="1">IFERROR(VLOOKUP(C76,[1]PLANILHA!$C$10:$J$112,4,FALSE),"")</f>
        <v/>
      </c>
      <c r="E76" s="258"/>
      <c r="F76" s="258"/>
      <c r="G76" s="272" t="str">
        <f ca="1">IF(D76="","",VLOOKUP(C76,[1]PLANILHA!$C$10:$J$112,8,FALSE))</f>
        <v/>
      </c>
      <c r="H76" s="273" t="str">
        <f ca="1">IF(D76="","",G76/$G$104)</f>
        <v/>
      </c>
      <c r="I76" s="236"/>
      <c r="J76" s="236"/>
      <c r="K76" s="236"/>
      <c r="L76" s="236"/>
      <c r="M76" s="270" t="str">
        <f t="shared" ref="M76" si="219">IF(I77&lt;&gt;"",I77/$G76,"")</f>
        <v/>
      </c>
      <c r="N76" s="236"/>
      <c r="O76" s="236"/>
      <c r="P76" s="236"/>
      <c r="Q76" s="236"/>
      <c r="R76" s="270" t="str">
        <f t="shared" ref="R76" si="220">IF(N77&lt;&gt;"",N77/$G76,"")</f>
        <v/>
      </c>
      <c r="S76" s="236"/>
      <c r="T76" s="236"/>
      <c r="U76" s="236"/>
      <c r="V76" s="236"/>
      <c r="W76" s="270" t="str">
        <f t="shared" ref="W76" si="221">IF(S77&lt;&gt;"",S77/$G76,"")</f>
        <v/>
      </c>
      <c r="X76" s="236"/>
      <c r="Y76" s="236"/>
      <c r="Z76" s="236"/>
      <c r="AA76" s="236"/>
      <c r="AB76" s="270" t="str">
        <f t="shared" ref="AB76" si="222">IF(X77&lt;&gt;"",X77/$G76,"")</f>
        <v/>
      </c>
      <c r="AC76" s="236"/>
      <c r="AD76" s="236"/>
      <c r="AE76" s="236"/>
      <c r="AF76" s="236"/>
      <c r="AG76" s="270" t="str">
        <f t="shared" ref="AG76" si="223">IF(AC77&lt;&gt;"",AC77/$G76,"")</f>
        <v/>
      </c>
      <c r="AH76" s="236"/>
      <c r="AI76" s="236"/>
      <c r="AJ76" s="236"/>
      <c r="AK76" s="236"/>
      <c r="AL76" s="270" t="str">
        <f t="shared" ref="AL76" si="224">IF(AH77&lt;&gt;"",AH77/$G76,"")</f>
        <v/>
      </c>
      <c r="AM76" s="236"/>
      <c r="AN76" s="236"/>
      <c r="AO76" s="236"/>
      <c r="AP76" s="236"/>
      <c r="AQ76" s="270" t="str">
        <f t="shared" ref="AQ76" si="225">IF(AM77&lt;&gt;"",AM77/$G76,"")</f>
        <v/>
      </c>
      <c r="AR76" s="236"/>
      <c r="AS76" s="236"/>
      <c r="AT76" s="236"/>
      <c r="AU76" s="236"/>
      <c r="AV76" s="270" t="str">
        <f t="shared" ref="AV76" si="226">IF(AR77&lt;&gt;"",AR77/$G76,"")</f>
        <v/>
      </c>
      <c r="AW76" s="236"/>
      <c r="AX76" s="236"/>
      <c r="AY76" s="236"/>
      <c r="AZ76" s="236"/>
      <c r="BA76" s="270" t="str">
        <f t="shared" ref="BA76" si="227">IF(AW77&lt;&gt;"",AW77/$G76,"")</f>
        <v/>
      </c>
      <c r="BB76" s="236"/>
      <c r="BC76" s="236"/>
      <c r="BD76" s="236"/>
      <c r="BE76" s="236"/>
      <c r="BF76" s="270" t="str">
        <f t="shared" ref="BF76" si="228">IF(BB77&lt;&gt;"",BB77/$G76,"")</f>
        <v/>
      </c>
      <c r="BG76" s="251"/>
      <c r="BH76" s="251"/>
      <c r="BI76" s="251"/>
      <c r="BJ76" s="252"/>
      <c r="BK76" s="235" t="str">
        <f t="shared" ref="BK76" si="229">IF(BG77&lt;&gt;"",BG77/$G76,"")</f>
        <v/>
      </c>
      <c r="BL76" s="250"/>
      <c r="BM76" s="251"/>
      <c r="BN76" s="251"/>
      <c r="BO76" s="252"/>
      <c r="BP76" s="240" t="str">
        <f t="shared" ref="BP76" si="230">IF(BL77&lt;&gt;"",BL77/$G76,"")</f>
        <v/>
      </c>
      <c r="BQ76" s="250"/>
      <c r="BR76" s="251"/>
      <c r="BS76" s="251"/>
      <c r="BT76" s="252"/>
      <c r="BU76" s="235" t="str">
        <f t="shared" ref="BU76" si="231">IF(BQ77&lt;&gt;"",BQ77/$G76,"")</f>
        <v/>
      </c>
      <c r="BV76" s="250"/>
      <c r="BW76" s="251"/>
      <c r="BX76" s="251"/>
      <c r="BY76" s="252"/>
      <c r="BZ76" s="235" t="str">
        <f t="shared" ref="BZ76" si="232">IF(BV77&lt;&gt;"",BV77/$G76,"")</f>
        <v/>
      </c>
      <c r="CA76" s="250"/>
      <c r="CB76" s="251"/>
      <c r="CC76" s="251"/>
      <c r="CD76" s="252"/>
      <c r="CE76" s="235" t="str">
        <f t="shared" ref="CE76" si="233">IF(CA77&lt;&gt;"",CA77/$G76,"")</f>
        <v/>
      </c>
      <c r="CF76" s="250"/>
      <c r="CG76" s="251"/>
      <c r="CH76" s="251"/>
      <c r="CI76" s="252"/>
      <c r="CJ76" s="235" t="str">
        <f t="shared" ref="CJ76" si="234">IF(CF77&lt;&gt;"",CF77/$G76,"")</f>
        <v/>
      </c>
      <c r="CK76" s="250"/>
      <c r="CL76" s="251"/>
      <c r="CM76" s="251"/>
      <c r="CN76" s="252"/>
      <c r="CO76" s="240"/>
      <c r="CP76" s="250"/>
      <c r="CQ76" s="251"/>
      <c r="CR76" s="251"/>
      <c r="CS76" s="252"/>
      <c r="CT76" s="235" t="str">
        <f t="shared" ref="CT76" si="235">IF(CP77&lt;&gt;"",CP77/$G76,"")</f>
        <v/>
      </c>
      <c r="CU76" s="250"/>
      <c r="CV76" s="251"/>
      <c r="CW76" s="251"/>
      <c r="CX76" s="252"/>
      <c r="CY76" s="235" t="str">
        <f t="shared" ref="CY76" si="236">IF(CU77&lt;&gt;"",CU77/$G76,"")</f>
        <v/>
      </c>
      <c r="CZ76" s="250"/>
      <c r="DA76" s="251"/>
      <c r="DB76" s="251"/>
      <c r="DC76" s="252"/>
      <c r="DD76" s="235" t="str">
        <f t="shared" ref="DD76" si="237">IF(CZ77&lt;&gt;"",CZ77/$G76,"")</f>
        <v/>
      </c>
      <c r="DE76" s="250"/>
      <c r="DF76" s="251"/>
      <c r="DG76" s="251"/>
      <c r="DH76" s="252"/>
      <c r="DI76" s="235" t="str">
        <f t="shared" ref="DI76" si="238">IF(DE77&lt;&gt;"",DE77/$G76,"")</f>
        <v/>
      </c>
      <c r="DJ76" s="250"/>
      <c r="DK76" s="251"/>
      <c r="DL76" s="251"/>
      <c r="DM76" s="252"/>
      <c r="DN76" s="240" t="str">
        <f t="shared" ref="DN76" si="239">IF(DJ77&lt;&gt;"",DJ77/$G76,"")</f>
        <v/>
      </c>
      <c r="DO76" s="250"/>
      <c r="DP76" s="251"/>
      <c r="DQ76" s="251"/>
      <c r="DR76" s="252"/>
      <c r="DS76" s="235" t="str">
        <f t="shared" ref="DS76" si="240">IF(DO77&lt;&gt;"",DO77/$G76,"")</f>
        <v/>
      </c>
      <c r="DT76" s="250"/>
      <c r="DU76" s="251"/>
      <c r="DV76" s="251"/>
      <c r="DW76" s="252"/>
      <c r="DX76" s="150"/>
      <c r="DY76" s="270" t="str">
        <f t="shared" ref="DY76" si="241">IF(DT77&lt;&gt;"",DT77/$G76,"")</f>
        <v/>
      </c>
    </row>
    <row r="77" spans="2:129" customFormat="1" ht="18" hidden="1" customHeight="1">
      <c r="B77" t="str">
        <f ca="1">IF(D76="","","x")</f>
        <v/>
      </c>
      <c r="C77" s="256"/>
      <c r="D77" s="258"/>
      <c r="E77" s="258"/>
      <c r="F77" s="258"/>
      <c r="G77" s="272"/>
      <c r="H77" s="273"/>
      <c r="I77" s="237"/>
      <c r="J77" s="237"/>
      <c r="K77" s="237"/>
      <c r="L77" s="237"/>
      <c r="M77" s="270"/>
      <c r="N77" s="237"/>
      <c r="O77" s="237"/>
      <c r="P77" s="237"/>
      <c r="Q77" s="237"/>
      <c r="R77" s="270"/>
      <c r="S77" s="237"/>
      <c r="T77" s="237"/>
      <c r="U77" s="237"/>
      <c r="V77" s="237"/>
      <c r="W77" s="270"/>
      <c r="X77" s="237"/>
      <c r="Y77" s="237"/>
      <c r="Z77" s="237"/>
      <c r="AA77" s="237"/>
      <c r="AB77" s="270"/>
      <c r="AC77" s="237"/>
      <c r="AD77" s="237"/>
      <c r="AE77" s="237"/>
      <c r="AF77" s="237"/>
      <c r="AG77" s="270"/>
      <c r="AH77" s="237"/>
      <c r="AI77" s="237"/>
      <c r="AJ77" s="237"/>
      <c r="AK77" s="237"/>
      <c r="AL77" s="270"/>
      <c r="AM77" s="237"/>
      <c r="AN77" s="237"/>
      <c r="AO77" s="237"/>
      <c r="AP77" s="237"/>
      <c r="AQ77" s="270"/>
      <c r="AR77" s="237"/>
      <c r="AS77" s="237"/>
      <c r="AT77" s="237"/>
      <c r="AU77" s="237"/>
      <c r="AV77" s="270"/>
      <c r="AW77" s="237"/>
      <c r="AX77" s="237"/>
      <c r="AY77" s="237"/>
      <c r="AZ77" s="237"/>
      <c r="BA77" s="270"/>
      <c r="BB77" s="237"/>
      <c r="BC77" s="237"/>
      <c r="BD77" s="237"/>
      <c r="BE77" s="237"/>
      <c r="BF77" s="270"/>
      <c r="BG77" s="249"/>
      <c r="BH77" s="237"/>
      <c r="BI77" s="237"/>
      <c r="BJ77" s="237"/>
      <c r="BK77" s="235"/>
      <c r="BL77" s="237"/>
      <c r="BM77" s="237"/>
      <c r="BN77" s="237"/>
      <c r="BO77" s="237"/>
      <c r="BP77" s="244"/>
      <c r="BQ77" s="237"/>
      <c r="BR77" s="237"/>
      <c r="BS77" s="237"/>
      <c r="BT77" s="237"/>
      <c r="BU77" s="235"/>
      <c r="BV77" s="237"/>
      <c r="BW77" s="237"/>
      <c r="BX77" s="237"/>
      <c r="BY77" s="237"/>
      <c r="BZ77" s="235"/>
      <c r="CA77" s="237"/>
      <c r="CB77" s="237"/>
      <c r="CC77" s="237"/>
      <c r="CD77" s="237"/>
      <c r="CE77" s="235"/>
      <c r="CF77" s="237"/>
      <c r="CG77" s="237"/>
      <c r="CH77" s="237"/>
      <c r="CI77" s="237"/>
      <c r="CJ77" s="235"/>
      <c r="CK77" s="237"/>
      <c r="CL77" s="237"/>
      <c r="CM77" s="237"/>
      <c r="CN77" s="237"/>
      <c r="CO77" s="244"/>
      <c r="CP77" s="237"/>
      <c r="CQ77" s="237"/>
      <c r="CR77" s="237"/>
      <c r="CS77" s="237"/>
      <c r="CT77" s="235"/>
      <c r="CU77" s="237"/>
      <c r="CV77" s="237"/>
      <c r="CW77" s="237"/>
      <c r="CX77" s="237"/>
      <c r="CY77" s="235"/>
      <c r="CZ77" s="237"/>
      <c r="DA77" s="237"/>
      <c r="DB77" s="237"/>
      <c r="DC77" s="237"/>
      <c r="DD77" s="235"/>
      <c r="DE77" s="237"/>
      <c r="DF77" s="237"/>
      <c r="DG77" s="237"/>
      <c r="DH77" s="237"/>
      <c r="DI77" s="235"/>
      <c r="DJ77" s="237"/>
      <c r="DK77" s="237"/>
      <c r="DL77" s="237"/>
      <c r="DM77" s="237"/>
      <c r="DN77" s="244"/>
      <c r="DO77" s="237"/>
      <c r="DP77" s="237"/>
      <c r="DQ77" s="237"/>
      <c r="DR77" s="237"/>
      <c r="DS77" s="235"/>
      <c r="DT77" s="237"/>
      <c r="DU77" s="237"/>
      <c r="DV77" s="237"/>
      <c r="DW77" s="237"/>
      <c r="DX77" s="151"/>
      <c r="DY77" s="270"/>
    </row>
    <row r="78" spans="2:129" customFormat="1" ht="18" hidden="1" customHeight="1">
      <c r="B78" t="str">
        <f ca="1">IF(D78="","","x")</f>
        <v/>
      </c>
      <c r="C78" s="256">
        <f ca="1">IF(ISNUMBER(INDIRECT(ADDRESS(ROW()-2,3))),INDIRECT(ADDRESS(ROW()-2,3))+1,1)</f>
        <v>35</v>
      </c>
      <c r="D78" s="258" t="str">
        <f ca="1">IFERROR(VLOOKUP(C78,[1]PLANILHA!$C$10:$J$112,4,FALSE),"")</f>
        <v/>
      </c>
      <c r="E78" s="258"/>
      <c r="F78" s="258"/>
      <c r="G78" s="272" t="str">
        <f ca="1">IF(D78="","",VLOOKUP(C78,[1]PLANILHA!$C$10:$J$112,8,FALSE))</f>
        <v/>
      </c>
      <c r="H78" s="273" t="str">
        <f ca="1">IF(D78="","",G78/$G$104)</f>
        <v/>
      </c>
      <c r="I78" s="236"/>
      <c r="J78" s="236"/>
      <c r="K78" s="236"/>
      <c r="L78" s="236"/>
      <c r="M78" s="270" t="str">
        <f t="shared" ref="M78" si="242">IF(I79&lt;&gt;"",I79/$G78,"")</f>
        <v/>
      </c>
      <c r="N78" s="236"/>
      <c r="O78" s="236"/>
      <c r="P78" s="236"/>
      <c r="Q78" s="236"/>
      <c r="R78" s="270" t="str">
        <f t="shared" ref="R78" si="243">IF(N79&lt;&gt;"",N79/$G78,"")</f>
        <v/>
      </c>
      <c r="S78" s="236"/>
      <c r="T78" s="236"/>
      <c r="U78" s="236"/>
      <c r="V78" s="236"/>
      <c r="W78" s="270" t="str">
        <f t="shared" ref="W78" si="244">IF(S79&lt;&gt;"",S79/$G78,"")</f>
        <v/>
      </c>
      <c r="X78" s="236"/>
      <c r="Y78" s="236"/>
      <c r="Z78" s="236"/>
      <c r="AA78" s="236"/>
      <c r="AB78" s="270" t="str">
        <f t="shared" ref="AB78" si="245">IF(X79&lt;&gt;"",X79/$G78,"")</f>
        <v/>
      </c>
      <c r="AC78" s="236"/>
      <c r="AD78" s="236"/>
      <c r="AE78" s="236"/>
      <c r="AF78" s="236"/>
      <c r="AG78" s="270" t="str">
        <f t="shared" ref="AG78" si="246">IF(AC79&lt;&gt;"",AC79/$G78,"")</f>
        <v/>
      </c>
      <c r="AH78" s="236"/>
      <c r="AI78" s="236"/>
      <c r="AJ78" s="236"/>
      <c r="AK78" s="236"/>
      <c r="AL78" s="270" t="str">
        <f t="shared" ref="AL78" si="247">IF(AH79&lt;&gt;"",AH79/$G78,"")</f>
        <v/>
      </c>
      <c r="AM78" s="236"/>
      <c r="AN78" s="236"/>
      <c r="AO78" s="236"/>
      <c r="AP78" s="236"/>
      <c r="AQ78" s="270" t="str">
        <f t="shared" ref="AQ78" si="248">IF(AM79&lt;&gt;"",AM79/$G78,"")</f>
        <v/>
      </c>
      <c r="AR78" s="236"/>
      <c r="AS78" s="236"/>
      <c r="AT78" s="236"/>
      <c r="AU78" s="236"/>
      <c r="AV78" s="270" t="str">
        <f t="shared" ref="AV78" si="249">IF(AR79&lt;&gt;"",AR79/$G78,"")</f>
        <v/>
      </c>
      <c r="AW78" s="236"/>
      <c r="AX78" s="236"/>
      <c r="AY78" s="236"/>
      <c r="AZ78" s="236"/>
      <c r="BA78" s="270" t="str">
        <f t="shared" ref="BA78" si="250">IF(AW79&lt;&gt;"",AW79/$G78,"")</f>
        <v/>
      </c>
      <c r="BB78" s="236"/>
      <c r="BC78" s="236"/>
      <c r="BD78" s="236"/>
      <c r="BE78" s="236"/>
      <c r="BF78" s="270" t="str">
        <f t="shared" ref="BF78" si="251">IF(BB79&lt;&gt;"",BB79/$G78,"")</f>
        <v/>
      </c>
      <c r="BG78" s="251"/>
      <c r="BH78" s="251"/>
      <c r="BI78" s="251"/>
      <c r="BJ78" s="252"/>
      <c r="BK78" s="235" t="str">
        <f t="shared" ref="BK78" si="252">IF(BG79&lt;&gt;"",BG79/$G78,"")</f>
        <v/>
      </c>
      <c r="BL78" s="250"/>
      <c r="BM78" s="251"/>
      <c r="BN78" s="251"/>
      <c r="BO78" s="252"/>
      <c r="BP78" s="240" t="str">
        <f t="shared" ref="BP78" si="253">IF(BL79&lt;&gt;"",BL79/$G78,"")</f>
        <v/>
      </c>
      <c r="BQ78" s="250"/>
      <c r="BR78" s="251"/>
      <c r="BS78" s="251"/>
      <c r="BT78" s="252"/>
      <c r="BU78" s="235" t="str">
        <f t="shared" ref="BU78" si="254">IF(BQ79&lt;&gt;"",BQ79/$G78,"")</f>
        <v/>
      </c>
      <c r="BV78" s="250"/>
      <c r="BW78" s="251"/>
      <c r="BX78" s="251"/>
      <c r="BY78" s="252"/>
      <c r="BZ78" s="235" t="str">
        <f t="shared" ref="BZ78" si="255">IF(BV79&lt;&gt;"",BV79/$G78,"")</f>
        <v/>
      </c>
      <c r="CA78" s="250"/>
      <c r="CB78" s="251"/>
      <c r="CC78" s="251"/>
      <c r="CD78" s="252"/>
      <c r="CE78" s="235" t="str">
        <f t="shared" ref="CE78" si="256">IF(CA79&lt;&gt;"",CA79/$G78,"")</f>
        <v/>
      </c>
      <c r="CF78" s="250"/>
      <c r="CG78" s="251"/>
      <c r="CH78" s="251"/>
      <c r="CI78" s="252"/>
      <c r="CJ78" s="235" t="str">
        <f t="shared" ref="CJ78" si="257">IF(CF79&lt;&gt;"",CF79/$G78,"")</f>
        <v/>
      </c>
      <c r="CK78" s="250"/>
      <c r="CL78" s="251"/>
      <c r="CM78" s="251"/>
      <c r="CN78" s="252"/>
      <c r="CO78" s="240"/>
      <c r="CP78" s="250"/>
      <c r="CQ78" s="251"/>
      <c r="CR78" s="251"/>
      <c r="CS78" s="252"/>
      <c r="CT78" s="235" t="str">
        <f t="shared" ref="CT78" si="258">IF(CP79&lt;&gt;"",CP79/$G78,"")</f>
        <v/>
      </c>
      <c r="CU78" s="250"/>
      <c r="CV78" s="251"/>
      <c r="CW78" s="251"/>
      <c r="CX78" s="252"/>
      <c r="CY78" s="235" t="str">
        <f t="shared" ref="CY78" si="259">IF(CU79&lt;&gt;"",CU79/$G78,"")</f>
        <v/>
      </c>
      <c r="CZ78" s="250"/>
      <c r="DA78" s="251"/>
      <c r="DB78" s="251"/>
      <c r="DC78" s="252"/>
      <c r="DD78" s="235" t="str">
        <f t="shared" ref="DD78" si="260">IF(CZ79&lt;&gt;"",CZ79/$G78,"")</f>
        <v/>
      </c>
      <c r="DE78" s="250"/>
      <c r="DF78" s="251"/>
      <c r="DG78" s="251"/>
      <c r="DH78" s="252"/>
      <c r="DI78" s="235" t="str">
        <f t="shared" ref="DI78" si="261">IF(DE79&lt;&gt;"",DE79/$G78,"")</f>
        <v/>
      </c>
      <c r="DJ78" s="250"/>
      <c r="DK78" s="251"/>
      <c r="DL78" s="251"/>
      <c r="DM78" s="252"/>
      <c r="DN78" s="240" t="str">
        <f t="shared" ref="DN78" si="262">IF(DJ79&lt;&gt;"",DJ79/$G78,"")</f>
        <v/>
      </c>
      <c r="DO78" s="250"/>
      <c r="DP78" s="251"/>
      <c r="DQ78" s="251"/>
      <c r="DR78" s="252"/>
      <c r="DS78" s="235" t="str">
        <f t="shared" ref="DS78" si="263">IF(DO79&lt;&gt;"",DO79/$G78,"")</f>
        <v/>
      </c>
      <c r="DT78" s="250"/>
      <c r="DU78" s="251"/>
      <c r="DV78" s="251"/>
      <c r="DW78" s="252"/>
      <c r="DX78" s="150"/>
      <c r="DY78" s="270" t="str">
        <f t="shared" ref="DY78" si="264">IF(DT79&lt;&gt;"",DT79/$G78,"")</f>
        <v/>
      </c>
    </row>
    <row r="79" spans="2:129" customFormat="1" ht="18" hidden="1" customHeight="1">
      <c r="B79" t="str">
        <f ca="1">IF(D78="","","x")</f>
        <v/>
      </c>
      <c r="C79" s="256"/>
      <c r="D79" s="258"/>
      <c r="E79" s="258"/>
      <c r="F79" s="258"/>
      <c r="G79" s="272"/>
      <c r="H79" s="273"/>
      <c r="I79" s="237"/>
      <c r="J79" s="237"/>
      <c r="K79" s="237"/>
      <c r="L79" s="237"/>
      <c r="M79" s="270"/>
      <c r="N79" s="237"/>
      <c r="O79" s="237"/>
      <c r="P79" s="237"/>
      <c r="Q79" s="237"/>
      <c r="R79" s="270"/>
      <c r="S79" s="237"/>
      <c r="T79" s="237"/>
      <c r="U79" s="237"/>
      <c r="V79" s="237"/>
      <c r="W79" s="270"/>
      <c r="X79" s="237"/>
      <c r="Y79" s="237"/>
      <c r="Z79" s="237"/>
      <c r="AA79" s="237"/>
      <c r="AB79" s="270"/>
      <c r="AC79" s="237"/>
      <c r="AD79" s="237"/>
      <c r="AE79" s="237"/>
      <c r="AF79" s="237"/>
      <c r="AG79" s="270"/>
      <c r="AH79" s="237"/>
      <c r="AI79" s="237"/>
      <c r="AJ79" s="237"/>
      <c r="AK79" s="237"/>
      <c r="AL79" s="270"/>
      <c r="AM79" s="237"/>
      <c r="AN79" s="237"/>
      <c r="AO79" s="237"/>
      <c r="AP79" s="237"/>
      <c r="AQ79" s="270"/>
      <c r="AR79" s="237"/>
      <c r="AS79" s="237"/>
      <c r="AT79" s="237"/>
      <c r="AU79" s="237"/>
      <c r="AV79" s="270"/>
      <c r="AW79" s="237"/>
      <c r="AX79" s="237"/>
      <c r="AY79" s="237"/>
      <c r="AZ79" s="237"/>
      <c r="BA79" s="270"/>
      <c r="BB79" s="237"/>
      <c r="BC79" s="237"/>
      <c r="BD79" s="237"/>
      <c r="BE79" s="237"/>
      <c r="BF79" s="270"/>
      <c r="BG79" s="249"/>
      <c r="BH79" s="237"/>
      <c r="BI79" s="237"/>
      <c r="BJ79" s="237"/>
      <c r="BK79" s="235"/>
      <c r="BL79" s="237"/>
      <c r="BM79" s="237"/>
      <c r="BN79" s="237"/>
      <c r="BO79" s="237"/>
      <c r="BP79" s="244"/>
      <c r="BQ79" s="237"/>
      <c r="BR79" s="237"/>
      <c r="BS79" s="237"/>
      <c r="BT79" s="237"/>
      <c r="BU79" s="235"/>
      <c r="BV79" s="237"/>
      <c r="BW79" s="237"/>
      <c r="BX79" s="237"/>
      <c r="BY79" s="237"/>
      <c r="BZ79" s="235"/>
      <c r="CA79" s="237"/>
      <c r="CB79" s="237"/>
      <c r="CC79" s="237"/>
      <c r="CD79" s="237"/>
      <c r="CE79" s="235"/>
      <c r="CF79" s="237"/>
      <c r="CG79" s="237"/>
      <c r="CH79" s="237"/>
      <c r="CI79" s="237"/>
      <c r="CJ79" s="235"/>
      <c r="CK79" s="237"/>
      <c r="CL79" s="237"/>
      <c r="CM79" s="237"/>
      <c r="CN79" s="237"/>
      <c r="CO79" s="244"/>
      <c r="CP79" s="237"/>
      <c r="CQ79" s="237"/>
      <c r="CR79" s="237"/>
      <c r="CS79" s="237"/>
      <c r="CT79" s="235"/>
      <c r="CU79" s="237"/>
      <c r="CV79" s="237"/>
      <c r="CW79" s="237"/>
      <c r="CX79" s="237"/>
      <c r="CY79" s="235"/>
      <c r="CZ79" s="237"/>
      <c r="DA79" s="237"/>
      <c r="DB79" s="237"/>
      <c r="DC79" s="237"/>
      <c r="DD79" s="235"/>
      <c r="DE79" s="237"/>
      <c r="DF79" s="237"/>
      <c r="DG79" s="237"/>
      <c r="DH79" s="237"/>
      <c r="DI79" s="235"/>
      <c r="DJ79" s="237"/>
      <c r="DK79" s="237"/>
      <c r="DL79" s="237"/>
      <c r="DM79" s="237"/>
      <c r="DN79" s="244"/>
      <c r="DO79" s="237"/>
      <c r="DP79" s="237"/>
      <c r="DQ79" s="237"/>
      <c r="DR79" s="237"/>
      <c r="DS79" s="235"/>
      <c r="DT79" s="237"/>
      <c r="DU79" s="237"/>
      <c r="DV79" s="237"/>
      <c r="DW79" s="237"/>
      <c r="DX79" s="151"/>
      <c r="DY79" s="270"/>
    </row>
    <row r="80" spans="2:129" customFormat="1" ht="18" hidden="1" customHeight="1">
      <c r="B80" t="str">
        <f ca="1">IF(D80="","","x")</f>
        <v/>
      </c>
      <c r="C80" s="256">
        <f ca="1">IF(ISNUMBER(INDIRECT(ADDRESS(ROW()-2,3))),INDIRECT(ADDRESS(ROW()-2,3))+1,1)</f>
        <v>36</v>
      </c>
      <c r="D80" s="258" t="str">
        <f ca="1">IFERROR(VLOOKUP(C80,[1]PLANILHA!$C$10:$J$112,4,FALSE),"")</f>
        <v/>
      </c>
      <c r="E80" s="258"/>
      <c r="F80" s="258"/>
      <c r="G80" s="272" t="str">
        <f ca="1">IF(D80="","",VLOOKUP(C80,[1]PLANILHA!$C$10:$J$112,8,FALSE))</f>
        <v/>
      </c>
      <c r="H80" s="273" t="str">
        <f ca="1">IF(D80="","",G80/$G$104)</f>
        <v/>
      </c>
      <c r="I80" s="236"/>
      <c r="J80" s="236"/>
      <c r="K80" s="236"/>
      <c r="L80" s="236"/>
      <c r="M80" s="270" t="str">
        <f t="shared" ref="M80" si="265">IF(I81&lt;&gt;"",I81/$G80,"")</f>
        <v/>
      </c>
      <c r="N80" s="236"/>
      <c r="O80" s="236"/>
      <c r="P80" s="236"/>
      <c r="Q80" s="236"/>
      <c r="R80" s="270" t="str">
        <f t="shared" ref="R80" si="266">IF(N81&lt;&gt;"",N81/$G80,"")</f>
        <v/>
      </c>
      <c r="S80" s="236"/>
      <c r="T80" s="236"/>
      <c r="U80" s="236"/>
      <c r="V80" s="236"/>
      <c r="W80" s="270" t="str">
        <f t="shared" ref="W80" si="267">IF(S81&lt;&gt;"",S81/$G80,"")</f>
        <v/>
      </c>
      <c r="X80" s="236"/>
      <c r="Y80" s="236"/>
      <c r="Z80" s="236"/>
      <c r="AA80" s="236"/>
      <c r="AB80" s="270" t="str">
        <f t="shared" ref="AB80" si="268">IF(X81&lt;&gt;"",X81/$G80,"")</f>
        <v/>
      </c>
      <c r="AC80" s="236"/>
      <c r="AD80" s="236"/>
      <c r="AE80" s="236"/>
      <c r="AF80" s="236"/>
      <c r="AG80" s="270" t="str">
        <f t="shared" ref="AG80" si="269">IF(AC81&lt;&gt;"",AC81/$G80,"")</f>
        <v/>
      </c>
      <c r="AH80" s="236"/>
      <c r="AI80" s="236"/>
      <c r="AJ80" s="236"/>
      <c r="AK80" s="236"/>
      <c r="AL80" s="270" t="str">
        <f t="shared" ref="AL80" si="270">IF(AH81&lt;&gt;"",AH81/$G80,"")</f>
        <v/>
      </c>
      <c r="AM80" s="236"/>
      <c r="AN80" s="236"/>
      <c r="AO80" s="236"/>
      <c r="AP80" s="236"/>
      <c r="AQ80" s="270" t="str">
        <f t="shared" ref="AQ80" si="271">IF(AM81&lt;&gt;"",AM81/$G80,"")</f>
        <v/>
      </c>
      <c r="AR80" s="236"/>
      <c r="AS80" s="236"/>
      <c r="AT80" s="236"/>
      <c r="AU80" s="236"/>
      <c r="AV80" s="270" t="str">
        <f t="shared" ref="AV80" si="272">IF(AR81&lt;&gt;"",AR81/$G80,"")</f>
        <v/>
      </c>
      <c r="AW80" s="236"/>
      <c r="AX80" s="236"/>
      <c r="AY80" s="236"/>
      <c r="AZ80" s="236"/>
      <c r="BA80" s="270" t="str">
        <f t="shared" ref="BA80" si="273">IF(AW81&lt;&gt;"",AW81/$G80,"")</f>
        <v/>
      </c>
      <c r="BB80" s="236"/>
      <c r="BC80" s="236"/>
      <c r="BD80" s="236"/>
      <c r="BE80" s="236"/>
      <c r="BF80" s="270" t="str">
        <f t="shared" ref="BF80" si="274">IF(BB81&lt;&gt;"",BB81/$G80,"")</f>
        <v/>
      </c>
      <c r="BG80" s="251"/>
      <c r="BH80" s="251"/>
      <c r="BI80" s="251"/>
      <c r="BJ80" s="252"/>
      <c r="BK80" s="235" t="str">
        <f t="shared" ref="BK80" si="275">IF(BG81&lt;&gt;"",BG81/$G80,"")</f>
        <v/>
      </c>
      <c r="BL80" s="250"/>
      <c r="BM80" s="251"/>
      <c r="BN80" s="251"/>
      <c r="BO80" s="252"/>
      <c r="BP80" s="240" t="str">
        <f t="shared" ref="BP80" si="276">IF(BL81&lt;&gt;"",BL81/$G80,"")</f>
        <v/>
      </c>
      <c r="BQ80" s="250"/>
      <c r="BR80" s="251"/>
      <c r="BS80" s="251"/>
      <c r="BT80" s="252"/>
      <c r="BU80" s="235" t="str">
        <f t="shared" ref="BU80" si="277">IF(BQ81&lt;&gt;"",BQ81/$G80,"")</f>
        <v/>
      </c>
      <c r="BV80" s="250"/>
      <c r="BW80" s="251"/>
      <c r="BX80" s="251"/>
      <c r="BY80" s="252"/>
      <c r="BZ80" s="235" t="str">
        <f t="shared" ref="BZ80" si="278">IF(BV81&lt;&gt;"",BV81/$G80,"")</f>
        <v/>
      </c>
      <c r="CA80" s="250"/>
      <c r="CB80" s="251"/>
      <c r="CC80" s="251"/>
      <c r="CD80" s="252"/>
      <c r="CE80" s="235" t="str">
        <f t="shared" ref="CE80" si="279">IF(CA81&lt;&gt;"",CA81/$G80,"")</f>
        <v/>
      </c>
      <c r="CF80" s="250"/>
      <c r="CG80" s="251"/>
      <c r="CH80" s="251"/>
      <c r="CI80" s="252"/>
      <c r="CJ80" s="235" t="str">
        <f t="shared" ref="CJ80" si="280">IF(CF81&lt;&gt;"",CF81/$G80,"")</f>
        <v/>
      </c>
      <c r="CK80" s="250"/>
      <c r="CL80" s="251"/>
      <c r="CM80" s="251"/>
      <c r="CN80" s="252"/>
      <c r="CO80" s="240"/>
      <c r="CP80" s="250"/>
      <c r="CQ80" s="251"/>
      <c r="CR80" s="251"/>
      <c r="CS80" s="252"/>
      <c r="CT80" s="235" t="str">
        <f t="shared" ref="CT80" si="281">IF(CP81&lt;&gt;"",CP81/$G80,"")</f>
        <v/>
      </c>
      <c r="CU80" s="250"/>
      <c r="CV80" s="251"/>
      <c r="CW80" s="251"/>
      <c r="CX80" s="252"/>
      <c r="CY80" s="235" t="str">
        <f t="shared" ref="CY80" si="282">IF(CU81&lt;&gt;"",CU81/$G80,"")</f>
        <v/>
      </c>
      <c r="CZ80" s="250"/>
      <c r="DA80" s="251"/>
      <c r="DB80" s="251"/>
      <c r="DC80" s="252"/>
      <c r="DD80" s="235" t="str">
        <f t="shared" ref="DD80" si="283">IF(CZ81&lt;&gt;"",CZ81/$G80,"")</f>
        <v/>
      </c>
      <c r="DE80" s="250"/>
      <c r="DF80" s="251"/>
      <c r="DG80" s="251"/>
      <c r="DH80" s="252"/>
      <c r="DI80" s="235" t="str">
        <f t="shared" ref="DI80" si="284">IF(DE81&lt;&gt;"",DE81/$G80,"")</f>
        <v/>
      </c>
      <c r="DJ80" s="250"/>
      <c r="DK80" s="251"/>
      <c r="DL80" s="251"/>
      <c r="DM80" s="252"/>
      <c r="DN80" s="240" t="str">
        <f t="shared" ref="DN80" si="285">IF(DJ81&lt;&gt;"",DJ81/$G80,"")</f>
        <v/>
      </c>
      <c r="DO80" s="250"/>
      <c r="DP80" s="251"/>
      <c r="DQ80" s="251"/>
      <c r="DR80" s="252"/>
      <c r="DS80" s="235" t="str">
        <f t="shared" ref="DS80" si="286">IF(DO81&lt;&gt;"",DO81/$G80,"")</f>
        <v/>
      </c>
      <c r="DT80" s="250"/>
      <c r="DU80" s="251"/>
      <c r="DV80" s="251"/>
      <c r="DW80" s="252"/>
      <c r="DX80" s="150"/>
      <c r="DY80" s="270" t="str">
        <f t="shared" ref="DY80" si="287">IF(DT81&lt;&gt;"",DT81/$G80,"")</f>
        <v/>
      </c>
    </row>
    <row r="81" spans="2:129" customFormat="1" ht="18" hidden="1" customHeight="1">
      <c r="B81" t="str">
        <f ca="1">IF(D80="","","x")</f>
        <v/>
      </c>
      <c r="C81" s="256"/>
      <c r="D81" s="258"/>
      <c r="E81" s="258"/>
      <c r="F81" s="258"/>
      <c r="G81" s="272"/>
      <c r="H81" s="273"/>
      <c r="I81" s="237"/>
      <c r="J81" s="237"/>
      <c r="K81" s="237"/>
      <c r="L81" s="237"/>
      <c r="M81" s="270"/>
      <c r="N81" s="237"/>
      <c r="O81" s="237"/>
      <c r="P81" s="237"/>
      <c r="Q81" s="237"/>
      <c r="R81" s="270"/>
      <c r="S81" s="237"/>
      <c r="T81" s="237"/>
      <c r="U81" s="237"/>
      <c r="V81" s="237"/>
      <c r="W81" s="270"/>
      <c r="X81" s="237"/>
      <c r="Y81" s="237"/>
      <c r="Z81" s="237"/>
      <c r="AA81" s="237"/>
      <c r="AB81" s="270"/>
      <c r="AC81" s="237"/>
      <c r="AD81" s="237"/>
      <c r="AE81" s="237"/>
      <c r="AF81" s="237"/>
      <c r="AG81" s="270"/>
      <c r="AH81" s="237"/>
      <c r="AI81" s="237"/>
      <c r="AJ81" s="237"/>
      <c r="AK81" s="237"/>
      <c r="AL81" s="270"/>
      <c r="AM81" s="237"/>
      <c r="AN81" s="237"/>
      <c r="AO81" s="237"/>
      <c r="AP81" s="237"/>
      <c r="AQ81" s="270"/>
      <c r="AR81" s="237"/>
      <c r="AS81" s="237"/>
      <c r="AT81" s="237"/>
      <c r="AU81" s="237"/>
      <c r="AV81" s="270"/>
      <c r="AW81" s="237"/>
      <c r="AX81" s="237"/>
      <c r="AY81" s="237"/>
      <c r="AZ81" s="237"/>
      <c r="BA81" s="270"/>
      <c r="BB81" s="237"/>
      <c r="BC81" s="237"/>
      <c r="BD81" s="237"/>
      <c r="BE81" s="237"/>
      <c r="BF81" s="270"/>
      <c r="BG81" s="249"/>
      <c r="BH81" s="237"/>
      <c r="BI81" s="237"/>
      <c r="BJ81" s="237"/>
      <c r="BK81" s="235"/>
      <c r="BL81" s="237"/>
      <c r="BM81" s="237"/>
      <c r="BN81" s="237"/>
      <c r="BO81" s="237"/>
      <c r="BP81" s="244"/>
      <c r="BQ81" s="237"/>
      <c r="BR81" s="237"/>
      <c r="BS81" s="237"/>
      <c r="BT81" s="237"/>
      <c r="BU81" s="235"/>
      <c r="BV81" s="237"/>
      <c r="BW81" s="237"/>
      <c r="BX81" s="237"/>
      <c r="BY81" s="237"/>
      <c r="BZ81" s="235"/>
      <c r="CA81" s="237"/>
      <c r="CB81" s="237"/>
      <c r="CC81" s="237"/>
      <c r="CD81" s="237"/>
      <c r="CE81" s="235"/>
      <c r="CF81" s="237"/>
      <c r="CG81" s="237"/>
      <c r="CH81" s="237"/>
      <c r="CI81" s="237"/>
      <c r="CJ81" s="235"/>
      <c r="CK81" s="237"/>
      <c r="CL81" s="237"/>
      <c r="CM81" s="237"/>
      <c r="CN81" s="237"/>
      <c r="CO81" s="244"/>
      <c r="CP81" s="237"/>
      <c r="CQ81" s="237"/>
      <c r="CR81" s="237"/>
      <c r="CS81" s="237"/>
      <c r="CT81" s="235"/>
      <c r="CU81" s="237"/>
      <c r="CV81" s="237"/>
      <c r="CW81" s="237"/>
      <c r="CX81" s="237"/>
      <c r="CY81" s="235"/>
      <c r="CZ81" s="237"/>
      <c r="DA81" s="237"/>
      <c r="DB81" s="237"/>
      <c r="DC81" s="237"/>
      <c r="DD81" s="235"/>
      <c r="DE81" s="237"/>
      <c r="DF81" s="237"/>
      <c r="DG81" s="237"/>
      <c r="DH81" s="237"/>
      <c r="DI81" s="235"/>
      <c r="DJ81" s="237"/>
      <c r="DK81" s="237"/>
      <c r="DL81" s="237"/>
      <c r="DM81" s="237"/>
      <c r="DN81" s="244"/>
      <c r="DO81" s="237"/>
      <c r="DP81" s="237"/>
      <c r="DQ81" s="237"/>
      <c r="DR81" s="237"/>
      <c r="DS81" s="235"/>
      <c r="DT81" s="237"/>
      <c r="DU81" s="237"/>
      <c r="DV81" s="237"/>
      <c r="DW81" s="237"/>
      <c r="DX81" s="151"/>
      <c r="DY81" s="270"/>
    </row>
    <row r="82" spans="2:129" customFormat="1" ht="18" hidden="1" customHeight="1">
      <c r="B82" t="str">
        <f ca="1">IF(D82="","","x")</f>
        <v/>
      </c>
      <c r="C82" s="256">
        <f ca="1">IF(ISNUMBER(INDIRECT(ADDRESS(ROW()-2,3))),INDIRECT(ADDRESS(ROW()-2,3))+1,1)</f>
        <v>37</v>
      </c>
      <c r="D82" s="258" t="str">
        <f ca="1">IFERROR(VLOOKUP(C82,[1]PLANILHA!$C$10:$J$112,4,FALSE),"")</f>
        <v/>
      </c>
      <c r="E82" s="258"/>
      <c r="F82" s="258"/>
      <c r="G82" s="272" t="str">
        <f ca="1">IF(D82="","",VLOOKUP(C82,[1]PLANILHA!$C$10:$J$112,8,FALSE))</f>
        <v/>
      </c>
      <c r="H82" s="273" t="str">
        <f ca="1">IF(D82="","",G82/$G$104)</f>
        <v/>
      </c>
      <c r="I82" s="236"/>
      <c r="J82" s="236"/>
      <c r="K82" s="236"/>
      <c r="L82" s="236"/>
      <c r="M82" s="270" t="str">
        <f t="shared" ref="M82" si="288">IF(I83&lt;&gt;"",I83/$G82,"")</f>
        <v/>
      </c>
      <c r="N82" s="236"/>
      <c r="O82" s="236"/>
      <c r="P82" s="236"/>
      <c r="Q82" s="236"/>
      <c r="R82" s="270" t="str">
        <f t="shared" ref="R82" si="289">IF(N83&lt;&gt;"",N83/$G82,"")</f>
        <v/>
      </c>
      <c r="S82" s="236"/>
      <c r="T82" s="236"/>
      <c r="U82" s="236"/>
      <c r="V82" s="236"/>
      <c r="W82" s="270" t="str">
        <f t="shared" ref="W82" si="290">IF(S83&lt;&gt;"",S83/$G82,"")</f>
        <v/>
      </c>
      <c r="X82" s="236"/>
      <c r="Y82" s="236"/>
      <c r="Z82" s="236"/>
      <c r="AA82" s="236"/>
      <c r="AB82" s="270" t="str">
        <f t="shared" ref="AB82" si="291">IF(X83&lt;&gt;"",X83/$G82,"")</f>
        <v/>
      </c>
      <c r="AC82" s="236"/>
      <c r="AD82" s="236"/>
      <c r="AE82" s="236"/>
      <c r="AF82" s="236"/>
      <c r="AG82" s="270" t="str">
        <f t="shared" ref="AG82" si="292">IF(AC83&lt;&gt;"",AC83/$G82,"")</f>
        <v/>
      </c>
      <c r="AH82" s="236"/>
      <c r="AI82" s="236"/>
      <c r="AJ82" s="236"/>
      <c r="AK82" s="236"/>
      <c r="AL82" s="270" t="str">
        <f t="shared" ref="AL82" si="293">IF(AH83&lt;&gt;"",AH83/$G82,"")</f>
        <v/>
      </c>
      <c r="AM82" s="236"/>
      <c r="AN82" s="236"/>
      <c r="AO82" s="236"/>
      <c r="AP82" s="236"/>
      <c r="AQ82" s="270" t="str">
        <f t="shared" ref="AQ82" si="294">IF(AM83&lt;&gt;"",AM83/$G82,"")</f>
        <v/>
      </c>
      <c r="AR82" s="236"/>
      <c r="AS82" s="236"/>
      <c r="AT82" s="236"/>
      <c r="AU82" s="236"/>
      <c r="AV82" s="270" t="str">
        <f t="shared" ref="AV82" si="295">IF(AR83&lt;&gt;"",AR83/$G82,"")</f>
        <v/>
      </c>
      <c r="AW82" s="236"/>
      <c r="AX82" s="236"/>
      <c r="AY82" s="236"/>
      <c r="AZ82" s="236"/>
      <c r="BA82" s="270" t="str">
        <f t="shared" ref="BA82" si="296">IF(AW83&lt;&gt;"",AW83/$G82,"")</f>
        <v/>
      </c>
      <c r="BB82" s="236"/>
      <c r="BC82" s="236"/>
      <c r="BD82" s="236"/>
      <c r="BE82" s="236"/>
      <c r="BF82" s="270" t="str">
        <f t="shared" ref="BF82" si="297">IF(BB83&lt;&gt;"",BB83/$G82,"")</f>
        <v/>
      </c>
      <c r="BG82" s="251"/>
      <c r="BH82" s="251"/>
      <c r="BI82" s="251"/>
      <c r="BJ82" s="252"/>
      <c r="BK82" s="235" t="str">
        <f t="shared" ref="BK82" si="298">IF(BG83&lt;&gt;"",BG83/$G82,"")</f>
        <v/>
      </c>
      <c r="BL82" s="250"/>
      <c r="BM82" s="251"/>
      <c r="BN82" s="251"/>
      <c r="BO82" s="252"/>
      <c r="BP82" s="240" t="str">
        <f t="shared" ref="BP82" si="299">IF(BL83&lt;&gt;"",BL83/$G82,"")</f>
        <v/>
      </c>
      <c r="BQ82" s="250"/>
      <c r="BR82" s="251"/>
      <c r="BS82" s="251"/>
      <c r="BT82" s="252"/>
      <c r="BU82" s="235" t="str">
        <f t="shared" ref="BU82" si="300">IF(BQ83&lt;&gt;"",BQ83/$G82,"")</f>
        <v/>
      </c>
      <c r="BV82" s="250"/>
      <c r="BW82" s="251"/>
      <c r="BX82" s="251"/>
      <c r="BY82" s="252"/>
      <c r="BZ82" s="235" t="str">
        <f t="shared" ref="BZ82" si="301">IF(BV83&lt;&gt;"",BV83/$G82,"")</f>
        <v/>
      </c>
      <c r="CA82" s="250"/>
      <c r="CB82" s="251"/>
      <c r="CC82" s="251"/>
      <c r="CD82" s="252"/>
      <c r="CE82" s="235" t="str">
        <f t="shared" ref="CE82" si="302">IF(CA83&lt;&gt;"",CA83/$G82,"")</f>
        <v/>
      </c>
      <c r="CF82" s="250"/>
      <c r="CG82" s="251"/>
      <c r="CH82" s="251"/>
      <c r="CI82" s="252"/>
      <c r="CJ82" s="235" t="str">
        <f t="shared" ref="CJ82" si="303">IF(CF83&lt;&gt;"",CF83/$G82,"")</f>
        <v/>
      </c>
      <c r="CK82" s="250"/>
      <c r="CL82" s="251"/>
      <c r="CM82" s="251"/>
      <c r="CN82" s="252"/>
      <c r="CO82" s="240"/>
      <c r="CP82" s="250"/>
      <c r="CQ82" s="251"/>
      <c r="CR82" s="251"/>
      <c r="CS82" s="252"/>
      <c r="CT82" s="235" t="str">
        <f t="shared" ref="CT82" si="304">IF(CP83&lt;&gt;"",CP83/$G82,"")</f>
        <v/>
      </c>
      <c r="CU82" s="250"/>
      <c r="CV82" s="251"/>
      <c r="CW82" s="251"/>
      <c r="CX82" s="252"/>
      <c r="CY82" s="235" t="str">
        <f t="shared" ref="CY82" si="305">IF(CU83&lt;&gt;"",CU83/$G82,"")</f>
        <v/>
      </c>
      <c r="CZ82" s="250"/>
      <c r="DA82" s="251"/>
      <c r="DB82" s="251"/>
      <c r="DC82" s="252"/>
      <c r="DD82" s="235" t="str">
        <f t="shared" ref="DD82" si="306">IF(CZ83&lt;&gt;"",CZ83/$G82,"")</f>
        <v/>
      </c>
      <c r="DE82" s="250"/>
      <c r="DF82" s="251"/>
      <c r="DG82" s="251"/>
      <c r="DH82" s="252"/>
      <c r="DI82" s="235" t="str">
        <f t="shared" ref="DI82" si="307">IF(DE83&lt;&gt;"",DE83/$G82,"")</f>
        <v/>
      </c>
      <c r="DJ82" s="250"/>
      <c r="DK82" s="251"/>
      <c r="DL82" s="251"/>
      <c r="DM82" s="252"/>
      <c r="DN82" s="240" t="str">
        <f t="shared" ref="DN82" si="308">IF(DJ83&lt;&gt;"",DJ83/$G82,"")</f>
        <v/>
      </c>
      <c r="DO82" s="250"/>
      <c r="DP82" s="251"/>
      <c r="DQ82" s="251"/>
      <c r="DR82" s="252"/>
      <c r="DS82" s="235" t="str">
        <f t="shared" ref="DS82" si="309">IF(DO83&lt;&gt;"",DO83/$G82,"")</f>
        <v/>
      </c>
      <c r="DT82" s="250"/>
      <c r="DU82" s="251"/>
      <c r="DV82" s="251"/>
      <c r="DW82" s="252"/>
      <c r="DX82" s="150"/>
      <c r="DY82" s="270" t="str">
        <f t="shared" ref="DY82" si="310">IF(DT83&lt;&gt;"",DT83/$G82,"")</f>
        <v/>
      </c>
    </row>
    <row r="83" spans="2:129" customFormat="1" ht="18" hidden="1" customHeight="1">
      <c r="B83" t="str">
        <f ca="1">IF(D82="","","x")</f>
        <v/>
      </c>
      <c r="C83" s="256"/>
      <c r="D83" s="258"/>
      <c r="E83" s="258"/>
      <c r="F83" s="258"/>
      <c r="G83" s="272"/>
      <c r="H83" s="273"/>
      <c r="I83" s="237"/>
      <c r="J83" s="237"/>
      <c r="K83" s="237"/>
      <c r="L83" s="237"/>
      <c r="M83" s="270"/>
      <c r="N83" s="237"/>
      <c r="O83" s="237"/>
      <c r="P83" s="237"/>
      <c r="Q83" s="237"/>
      <c r="R83" s="270"/>
      <c r="S83" s="237"/>
      <c r="T83" s="237"/>
      <c r="U83" s="237"/>
      <c r="V83" s="237"/>
      <c r="W83" s="270"/>
      <c r="X83" s="237"/>
      <c r="Y83" s="237"/>
      <c r="Z83" s="237"/>
      <c r="AA83" s="237"/>
      <c r="AB83" s="270"/>
      <c r="AC83" s="237"/>
      <c r="AD83" s="237"/>
      <c r="AE83" s="237"/>
      <c r="AF83" s="237"/>
      <c r="AG83" s="270"/>
      <c r="AH83" s="237"/>
      <c r="AI83" s="237"/>
      <c r="AJ83" s="237"/>
      <c r="AK83" s="237"/>
      <c r="AL83" s="270"/>
      <c r="AM83" s="237"/>
      <c r="AN83" s="237"/>
      <c r="AO83" s="237"/>
      <c r="AP83" s="237"/>
      <c r="AQ83" s="270"/>
      <c r="AR83" s="237"/>
      <c r="AS83" s="237"/>
      <c r="AT83" s="237"/>
      <c r="AU83" s="237"/>
      <c r="AV83" s="270"/>
      <c r="AW83" s="237"/>
      <c r="AX83" s="237"/>
      <c r="AY83" s="237"/>
      <c r="AZ83" s="237"/>
      <c r="BA83" s="270"/>
      <c r="BB83" s="237"/>
      <c r="BC83" s="237"/>
      <c r="BD83" s="237"/>
      <c r="BE83" s="237"/>
      <c r="BF83" s="270"/>
      <c r="BG83" s="249"/>
      <c r="BH83" s="237"/>
      <c r="BI83" s="237"/>
      <c r="BJ83" s="237"/>
      <c r="BK83" s="235"/>
      <c r="BL83" s="237"/>
      <c r="BM83" s="237"/>
      <c r="BN83" s="237"/>
      <c r="BO83" s="237"/>
      <c r="BP83" s="244"/>
      <c r="BQ83" s="237"/>
      <c r="BR83" s="237"/>
      <c r="BS83" s="237"/>
      <c r="BT83" s="237"/>
      <c r="BU83" s="235"/>
      <c r="BV83" s="237"/>
      <c r="BW83" s="237"/>
      <c r="BX83" s="237"/>
      <c r="BY83" s="237"/>
      <c r="BZ83" s="235"/>
      <c r="CA83" s="237"/>
      <c r="CB83" s="237"/>
      <c r="CC83" s="237"/>
      <c r="CD83" s="237"/>
      <c r="CE83" s="235"/>
      <c r="CF83" s="237"/>
      <c r="CG83" s="237"/>
      <c r="CH83" s="237"/>
      <c r="CI83" s="237"/>
      <c r="CJ83" s="235"/>
      <c r="CK83" s="237"/>
      <c r="CL83" s="237"/>
      <c r="CM83" s="237"/>
      <c r="CN83" s="237"/>
      <c r="CO83" s="244"/>
      <c r="CP83" s="237"/>
      <c r="CQ83" s="237"/>
      <c r="CR83" s="237"/>
      <c r="CS83" s="237"/>
      <c r="CT83" s="235"/>
      <c r="CU83" s="237"/>
      <c r="CV83" s="237"/>
      <c r="CW83" s="237"/>
      <c r="CX83" s="237"/>
      <c r="CY83" s="235"/>
      <c r="CZ83" s="237"/>
      <c r="DA83" s="237"/>
      <c r="DB83" s="237"/>
      <c r="DC83" s="237"/>
      <c r="DD83" s="235"/>
      <c r="DE83" s="237"/>
      <c r="DF83" s="237"/>
      <c r="DG83" s="237"/>
      <c r="DH83" s="237"/>
      <c r="DI83" s="235"/>
      <c r="DJ83" s="237"/>
      <c r="DK83" s="237"/>
      <c r="DL83" s="237"/>
      <c r="DM83" s="237"/>
      <c r="DN83" s="244"/>
      <c r="DO83" s="237"/>
      <c r="DP83" s="237"/>
      <c r="DQ83" s="237"/>
      <c r="DR83" s="237"/>
      <c r="DS83" s="235"/>
      <c r="DT83" s="237"/>
      <c r="DU83" s="237"/>
      <c r="DV83" s="237"/>
      <c r="DW83" s="237"/>
      <c r="DX83" s="151"/>
      <c r="DY83" s="270"/>
    </row>
    <row r="84" spans="2:129" customFormat="1" ht="18" hidden="1" customHeight="1">
      <c r="B84" t="str">
        <f ca="1">IF(D84="","","x")</f>
        <v/>
      </c>
      <c r="C84" s="256">
        <f ca="1">IF(ISNUMBER(INDIRECT(ADDRESS(ROW()-2,3))),INDIRECT(ADDRESS(ROW()-2,3))+1,1)</f>
        <v>38</v>
      </c>
      <c r="D84" s="258" t="str">
        <f ca="1">IFERROR(VLOOKUP(C84,[1]PLANILHA!$C$10:$J$112,4,FALSE),"")</f>
        <v/>
      </c>
      <c r="E84" s="258"/>
      <c r="F84" s="258"/>
      <c r="G84" s="272" t="str">
        <f ca="1">IF(D84="","",VLOOKUP(C84,[1]PLANILHA!$C$10:$J$112,8,FALSE))</f>
        <v/>
      </c>
      <c r="H84" s="273" t="str">
        <f ca="1">IF(D84="","",G84/$G$104)</f>
        <v/>
      </c>
      <c r="I84" s="236"/>
      <c r="J84" s="236"/>
      <c r="K84" s="236"/>
      <c r="L84" s="236"/>
      <c r="M84" s="270" t="str">
        <f t="shared" ref="M84" si="311">IF(I85&lt;&gt;"",I85/$G84,"")</f>
        <v/>
      </c>
      <c r="N84" s="236"/>
      <c r="O84" s="236"/>
      <c r="P84" s="236"/>
      <c r="Q84" s="236"/>
      <c r="R84" s="270" t="str">
        <f t="shared" ref="R84" si="312">IF(N85&lt;&gt;"",N85/$G84,"")</f>
        <v/>
      </c>
      <c r="S84" s="236"/>
      <c r="T84" s="236"/>
      <c r="U84" s="236"/>
      <c r="V84" s="236"/>
      <c r="W84" s="270" t="str">
        <f t="shared" ref="W84" si="313">IF(S85&lt;&gt;"",S85/$G84,"")</f>
        <v/>
      </c>
      <c r="X84" s="236"/>
      <c r="Y84" s="236"/>
      <c r="Z84" s="236"/>
      <c r="AA84" s="236"/>
      <c r="AB84" s="270" t="str">
        <f t="shared" ref="AB84" si="314">IF(X85&lt;&gt;"",X85/$G84,"")</f>
        <v/>
      </c>
      <c r="AC84" s="236"/>
      <c r="AD84" s="236"/>
      <c r="AE84" s="236"/>
      <c r="AF84" s="236"/>
      <c r="AG84" s="270" t="str">
        <f t="shared" ref="AG84" si="315">IF(AC85&lt;&gt;"",AC85/$G84,"")</f>
        <v/>
      </c>
      <c r="AH84" s="236"/>
      <c r="AI84" s="236"/>
      <c r="AJ84" s="236"/>
      <c r="AK84" s="236"/>
      <c r="AL84" s="270" t="str">
        <f t="shared" ref="AL84" si="316">IF(AH85&lt;&gt;"",AH85/$G84,"")</f>
        <v/>
      </c>
      <c r="AM84" s="236"/>
      <c r="AN84" s="236"/>
      <c r="AO84" s="236"/>
      <c r="AP84" s="236"/>
      <c r="AQ84" s="270" t="str">
        <f t="shared" ref="AQ84" si="317">IF(AM85&lt;&gt;"",AM85/$G84,"")</f>
        <v/>
      </c>
      <c r="AR84" s="236"/>
      <c r="AS84" s="236"/>
      <c r="AT84" s="236"/>
      <c r="AU84" s="236"/>
      <c r="AV84" s="270" t="str">
        <f t="shared" ref="AV84" si="318">IF(AR85&lt;&gt;"",AR85/$G84,"")</f>
        <v/>
      </c>
      <c r="AW84" s="236"/>
      <c r="AX84" s="236"/>
      <c r="AY84" s="236"/>
      <c r="AZ84" s="236"/>
      <c r="BA84" s="270" t="str">
        <f t="shared" ref="BA84" si="319">IF(AW85&lt;&gt;"",AW85/$G84,"")</f>
        <v/>
      </c>
      <c r="BB84" s="236"/>
      <c r="BC84" s="236"/>
      <c r="BD84" s="236"/>
      <c r="BE84" s="236"/>
      <c r="BF84" s="270" t="str">
        <f t="shared" ref="BF84" si="320">IF(BB85&lt;&gt;"",BB85/$G84,"")</f>
        <v/>
      </c>
      <c r="BG84" s="251"/>
      <c r="BH84" s="251"/>
      <c r="BI84" s="251"/>
      <c r="BJ84" s="252"/>
      <c r="BK84" s="235" t="str">
        <f t="shared" ref="BK84" si="321">IF(BG85&lt;&gt;"",BG85/$G84,"")</f>
        <v/>
      </c>
      <c r="BL84" s="250"/>
      <c r="BM84" s="251"/>
      <c r="BN84" s="251"/>
      <c r="BO84" s="252"/>
      <c r="BP84" s="240" t="str">
        <f t="shared" ref="BP84" si="322">IF(BL85&lt;&gt;"",BL85/$G84,"")</f>
        <v/>
      </c>
      <c r="BQ84" s="250"/>
      <c r="BR84" s="251"/>
      <c r="BS84" s="251"/>
      <c r="BT84" s="252"/>
      <c r="BU84" s="235" t="str">
        <f t="shared" ref="BU84" si="323">IF(BQ85&lt;&gt;"",BQ85/$G84,"")</f>
        <v/>
      </c>
      <c r="BV84" s="250"/>
      <c r="BW84" s="251"/>
      <c r="BX84" s="251"/>
      <c r="BY84" s="252"/>
      <c r="BZ84" s="235" t="str">
        <f t="shared" ref="BZ84" si="324">IF(BV85&lt;&gt;"",BV85/$G84,"")</f>
        <v/>
      </c>
      <c r="CA84" s="250"/>
      <c r="CB84" s="251"/>
      <c r="CC84" s="251"/>
      <c r="CD84" s="252"/>
      <c r="CE84" s="235" t="str">
        <f t="shared" ref="CE84" si="325">IF(CA85&lt;&gt;"",CA85/$G84,"")</f>
        <v/>
      </c>
      <c r="CF84" s="250"/>
      <c r="CG84" s="251"/>
      <c r="CH84" s="251"/>
      <c r="CI84" s="252"/>
      <c r="CJ84" s="235" t="str">
        <f t="shared" ref="CJ84" si="326">IF(CF85&lt;&gt;"",CF85/$G84,"")</f>
        <v/>
      </c>
      <c r="CK84" s="250"/>
      <c r="CL84" s="251"/>
      <c r="CM84" s="251"/>
      <c r="CN84" s="252"/>
      <c r="CO84" s="240"/>
      <c r="CP84" s="250"/>
      <c r="CQ84" s="251"/>
      <c r="CR84" s="251"/>
      <c r="CS84" s="252"/>
      <c r="CT84" s="235" t="str">
        <f t="shared" ref="CT84" si="327">IF(CP85&lt;&gt;"",CP85/$G84,"")</f>
        <v/>
      </c>
      <c r="CU84" s="250"/>
      <c r="CV84" s="251"/>
      <c r="CW84" s="251"/>
      <c r="CX84" s="252"/>
      <c r="CY84" s="235" t="str">
        <f t="shared" ref="CY84" si="328">IF(CU85&lt;&gt;"",CU85/$G84,"")</f>
        <v/>
      </c>
      <c r="CZ84" s="250"/>
      <c r="DA84" s="251"/>
      <c r="DB84" s="251"/>
      <c r="DC84" s="252"/>
      <c r="DD84" s="235" t="str">
        <f t="shared" ref="DD84" si="329">IF(CZ85&lt;&gt;"",CZ85/$G84,"")</f>
        <v/>
      </c>
      <c r="DE84" s="250"/>
      <c r="DF84" s="251"/>
      <c r="DG84" s="251"/>
      <c r="DH84" s="252"/>
      <c r="DI84" s="235" t="str">
        <f t="shared" ref="DI84" si="330">IF(DE85&lt;&gt;"",DE85/$G84,"")</f>
        <v/>
      </c>
      <c r="DJ84" s="250"/>
      <c r="DK84" s="251"/>
      <c r="DL84" s="251"/>
      <c r="DM84" s="252"/>
      <c r="DN84" s="240" t="str">
        <f t="shared" ref="DN84" si="331">IF(DJ85&lt;&gt;"",DJ85/$G84,"")</f>
        <v/>
      </c>
      <c r="DO84" s="250"/>
      <c r="DP84" s="251"/>
      <c r="DQ84" s="251"/>
      <c r="DR84" s="252"/>
      <c r="DS84" s="235" t="str">
        <f t="shared" ref="DS84" si="332">IF(DO85&lt;&gt;"",DO85/$G84,"")</f>
        <v/>
      </c>
      <c r="DT84" s="250"/>
      <c r="DU84" s="251"/>
      <c r="DV84" s="251"/>
      <c r="DW84" s="252"/>
      <c r="DX84" s="150"/>
      <c r="DY84" s="270" t="str">
        <f t="shared" ref="DY84" si="333">IF(DT85&lt;&gt;"",DT85/$G84,"")</f>
        <v/>
      </c>
    </row>
    <row r="85" spans="2:129" customFormat="1" ht="18" hidden="1" customHeight="1">
      <c r="B85" t="str">
        <f ca="1">IF(D84="","","x")</f>
        <v/>
      </c>
      <c r="C85" s="256"/>
      <c r="D85" s="258"/>
      <c r="E85" s="258"/>
      <c r="F85" s="258"/>
      <c r="G85" s="272"/>
      <c r="H85" s="273"/>
      <c r="I85" s="237"/>
      <c r="J85" s="237"/>
      <c r="K85" s="237"/>
      <c r="L85" s="237"/>
      <c r="M85" s="270"/>
      <c r="N85" s="237"/>
      <c r="O85" s="237"/>
      <c r="P85" s="237"/>
      <c r="Q85" s="237"/>
      <c r="R85" s="270"/>
      <c r="S85" s="237"/>
      <c r="T85" s="237"/>
      <c r="U85" s="237"/>
      <c r="V85" s="237"/>
      <c r="W85" s="270"/>
      <c r="X85" s="237"/>
      <c r="Y85" s="237"/>
      <c r="Z85" s="237"/>
      <c r="AA85" s="237"/>
      <c r="AB85" s="270"/>
      <c r="AC85" s="237"/>
      <c r="AD85" s="237"/>
      <c r="AE85" s="237"/>
      <c r="AF85" s="237"/>
      <c r="AG85" s="270"/>
      <c r="AH85" s="237"/>
      <c r="AI85" s="237"/>
      <c r="AJ85" s="237"/>
      <c r="AK85" s="237"/>
      <c r="AL85" s="270"/>
      <c r="AM85" s="237"/>
      <c r="AN85" s="237"/>
      <c r="AO85" s="237"/>
      <c r="AP85" s="237"/>
      <c r="AQ85" s="270"/>
      <c r="AR85" s="237"/>
      <c r="AS85" s="237"/>
      <c r="AT85" s="237"/>
      <c r="AU85" s="237"/>
      <c r="AV85" s="270"/>
      <c r="AW85" s="237"/>
      <c r="AX85" s="237"/>
      <c r="AY85" s="237"/>
      <c r="AZ85" s="237"/>
      <c r="BA85" s="270"/>
      <c r="BB85" s="237"/>
      <c r="BC85" s="237"/>
      <c r="BD85" s="237"/>
      <c r="BE85" s="237"/>
      <c r="BF85" s="270"/>
      <c r="BG85" s="249"/>
      <c r="BH85" s="237"/>
      <c r="BI85" s="237"/>
      <c r="BJ85" s="237"/>
      <c r="BK85" s="235"/>
      <c r="BL85" s="237"/>
      <c r="BM85" s="237"/>
      <c r="BN85" s="237"/>
      <c r="BO85" s="237"/>
      <c r="BP85" s="244"/>
      <c r="BQ85" s="237"/>
      <c r="BR85" s="237"/>
      <c r="BS85" s="237"/>
      <c r="BT85" s="237"/>
      <c r="BU85" s="235"/>
      <c r="BV85" s="237"/>
      <c r="BW85" s="237"/>
      <c r="BX85" s="237"/>
      <c r="BY85" s="237"/>
      <c r="BZ85" s="235"/>
      <c r="CA85" s="237"/>
      <c r="CB85" s="237"/>
      <c r="CC85" s="237"/>
      <c r="CD85" s="237"/>
      <c r="CE85" s="235"/>
      <c r="CF85" s="237"/>
      <c r="CG85" s="237"/>
      <c r="CH85" s="237"/>
      <c r="CI85" s="237"/>
      <c r="CJ85" s="235"/>
      <c r="CK85" s="237"/>
      <c r="CL85" s="237"/>
      <c r="CM85" s="237"/>
      <c r="CN85" s="237"/>
      <c r="CO85" s="244"/>
      <c r="CP85" s="237"/>
      <c r="CQ85" s="237"/>
      <c r="CR85" s="237"/>
      <c r="CS85" s="237"/>
      <c r="CT85" s="235"/>
      <c r="CU85" s="237"/>
      <c r="CV85" s="237"/>
      <c r="CW85" s="237"/>
      <c r="CX85" s="237"/>
      <c r="CY85" s="235"/>
      <c r="CZ85" s="237"/>
      <c r="DA85" s="237"/>
      <c r="DB85" s="237"/>
      <c r="DC85" s="237"/>
      <c r="DD85" s="235"/>
      <c r="DE85" s="237"/>
      <c r="DF85" s="237"/>
      <c r="DG85" s="237"/>
      <c r="DH85" s="237"/>
      <c r="DI85" s="235"/>
      <c r="DJ85" s="237"/>
      <c r="DK85" s="237"/>
      <c r="DL85" s="237"/>
      <c r="DM85" s="237"/>
      <c r="DN85" s="244"/>
      <c r="DO85" s="237"/>
      <c r="DP85" s="237"/>
      <c r="DQ85" s="237"/>
      <c r="DR85" s="237"/>
      <c r="DS85" s="235"/>
      <c r="DT85" s="237"/>
      <c r="DU85" s="237"/>
      <c r="DV85" s="237"/>
      <c r="DW85" s="237"/>
      <c r="DX85" s="151"/>
      <c r="DY85" s="270"/>
    </row>
    <row r="86" spans="2:129" customFormat="1" ht="18" hidden="1" customHeight="1">
      <c r="B86" t="str">
        <f ca="1">IF(D86="","","x")</f>
        <v/>
      </c>
      <c r="C86" s="256">
        <f ca="1">IF(ISNUMBER(INDIRECT(ADDRESS(ROW()-2,3))),INDIRECT(ADDRESS(ROW()-2,3))+1,1)</f>
        <v>39</v>
      </c>
      <c r="D86" s="258" t="str">
        <f ca="1">IFERROR(VLOOKUP(C86,[1]PLANILHA!$C$10:$J$112,4,FALSE),"")</f>
        <v/>
      </c>
      <c r="E86" s="258"/>
      <c r="F86" s="258"/>
      <c r="G86" s="272" t="str">
        <f ca="1">IF(D86="","",VLOOKUP(C86,[1]PLANILHA!$C$10:$J$112,8,FALSE))</f>
        <v/>
      </c>
      <c r="H86" s="273" t="str">
        <f ca="1">IF(D86="","",G86/$G$104)</f>
        <v/>
      </c>
      <c r="I86" s="236"/>
      <c r="J86" s="236"/>
      <c r="K86" s="236"/>
      <c r="L86" s="236"/>
      <c r="M86" s="270" t="str">
        <f t="shared" ref="M86" si="334">IF(I87&lt;&gt;"",I87/$G86,"")</f>
        <v/>
      </c>
      <c r="N86" s="236"/>
      <c r="O86" s="236"/>
      <c r="P86" s="236"/>
      <c r="Q86" s="236"/>
      <c r="R86" s="270" t="str">
        <f t="shared" ref="R86" si="335">IF(N87&lt;&gt;"",N87/$G86,"")</f>
        <v/>
      </c>
      <c r="S86" s="236"/>
      <c r="T86" s="236"/>
      <c r="U86" s="236"/>
      <c r="V86" s="236"/>
      <c r="W86" s="270" t="str">
        <f t="shared" ref="W86" si="336">IF(S87&lt;&gt;"",S87/$G86,"")</f>
        <v/>
      </c>
      <c r="X86" s="236"/>
      <c r="Y86" s="236"/>
      <c r="Z86" s="236"/>
      <c r="AA86" s="236"/>
      <c r="AB86" s="270" t="str">
        <f t="shared" si="107"/>
        <v/>
      </c>
      <c r="AC86" s="236"/>
      <c r="AD86" s="236"/>
      <c r="AE86" s="236"/>
      <c r="AF86" s="236"/>
      <c r="AG86" s="270" t="str">
        <f t="shared" ref="AG86" si="337">IF(AC87&lt;&gt;"",AC87/$G86,"")</f>
        <v/>
      </c>
      <c r="AH86" s="236"/>
      <c r="AI86" s="236"/>
      <c r="AJ86" s="236"/>
      <c r="AK86" s="236"/>
      <c r="AL86" s="270" t="str">
        <f t="shared" ref="AL86" si="338">IF(AH87&lt;&gt;"",AH87/$G86,"")</f>
        <v/>
      </c>
      <c r="AM86" s="236"/>
      <c r="AN86" s="236"/>
      <c r="AO86" s="236"/>
      <c r="AP86" s="236"/>
      <c r="AQ86" s="270" t="str">
        <f t="shared" ref="AQ86" si="339">IF(AM87&lt;&gt;"",AM87/$G86,"")</f>
        <v/>
      </c>
      <c r="AR86" s="236"/>
      <c r="AS86" s="236"/>
      <c r="AT86" s="236"/>
      <c r="AU86" s="236"/>
      <c r="AV86" s="270" t="str">
        <f t="shared" ref="AV86" si="340">IF(AR87&lt;&gt;"",AR87/$G86,"")</f>
        <v/>
      </c>
      <c r="AW86" s="236"/>
      <c r="AX86" s="236"/>
      <c r="AY86" s="236"/>
      <c r="AZ86" s="236"/>
      <c r="BA86" s="270" t="str">
        <f t="shared" ref="BA86" si="341">IF(AW87&lt;&gt;"",AW87/$G86,"")</f>
        <v/>
      </c>
      <c r="BB86" s="236"/>
      <c r="BC86" s="236"/>
      <c r="BD86" s="236"/>
      <c r="BE86" s="236"/>
      <c r="BF86" s="270" t="str">
        <f t="shared" ref="BF86" si="342">IF(BB87&lt;&gt;"",BB87/$G86,"")</f>
        <v/>
      </c>
      <c r="BG86" s="251"/>
      <c r="BH86" s="251"/>
      <c r="BI86" s="251"/>
      <c r="BJ86" s="252"/>
      <c r="BK86" s="235" t="str">
        <f t="shared" ref="BK86" si="343">IF(BG87&lt;&gt;"",BG87/$G86,"")</f>
        <v/>
      </c>
      <c r="BL86" s="250"/>
      <c r="BM86" s="251"/>
      <c r="BN86" s="251"/>
      <c r="BO86" s="252"/>
      <c r="BP86" s="240" t="str">
        <f t="shared" ref="BP86" si="344">IF(BL87&lt;&gt;"",BL87/$G86,"")</f>
        <v/>
      </c>
      <c r="BQ86" s="250"/>
      <c r="BR86" s="251"/>
      <c r="BS86" s="251"/>
      <c r="BT86" s="252"/>
      <c r="BU86" s="235" t="str">
        <f t="shared" ref="BU86" si="345">IF(BQ87&lt;&gt;"",BQ87/$G86,"")</f>
        <v/>
      </c>
      <c r="BV86" s="250"/>
      <c r="BW86" s="251"/>
      <c r="BX86" s="251"/>
      <c r="BY86" s="252"/>
      <c r="BZ86" s="235" t="str">
        <f t="shared" ref="BZ86" si="346">IF(BV87&lt;&gt;"",BV87/$G86,"")</f>
        <v/>
      </c>
      <c r="CA86" s="250"/>
      <c r="CB86" s="251"/>
      <c r="CC86" s="251"/>
      <c r="CD86" s="252"/>
      <c r="CE86" s="235" t="str">
        <f t="shared" ref="CE86" si="347">IF(CA87&lt;&gt;"",CA87/$G86,"")</f>
        <v/>
      </c>
      <c r="CF86" s="250"/>
      <c r="CG86" s="251"/>
      <c r="CH86" s="251"/>
      <c r="CI86" s="252"/>
      <c r="CJ86" s="235" t="str">
        <f t="shared" ref="CJ86" si="348">IF(CF87&lt;&gt;"",CF87/$G86,"")</f>
        <v/>
      </c>
      <c r="CK86" s="250"/>
      <c r="CL86" s="251"/>
      <c r="CM86" s="251"/>
      <c r="CN86" s="252"/>
      <c r="CO86" s="240"/>
      <c r="CP86" s="250"/>
      <c r="CQ86" s="251"/>
      <c r="CR86" s="251"/>
      <c r="CS86" s="252"/>
      <c r="CT86" s="235" t="str">
        <f t="shared" ref="CT86" si="349">IF(CP87&lt;&gt;"",CP87/$G86,"")</f>
        <v/>
      </c>
      <c r="CU86" s="250"/>
      <c r="CV86" s="251"/>
      <c r="CW86" s="251"/>
      <c r="CX86" s="252"/>
      <c r="CY86" s="235" t="str">
        <f t="shared" ref="CY86" si="350">IF(CU87&lt;&gt;"",CU87/$G86,"")</f>
        <v/>
      </c>
      <c r="CZ86" s="250"/>
      <c r="DA86" s="251"/>
      <c r="DB86" s="251"/>
      <c r="DC86" s="252"/>
      <c r="DD86" s="235" t="str">
        <f t="shared" ref="DD86" si="351">IF(CZ87&lt;&gt;"",CZ87/$G86,"")</f>
        <v/>
      </c>
      <c r="DE86" s="250"/>
      <c r="DF86" s="251"/>
      <c r="DG86" s="251"/>
      <c r="DH86" s="252"/>
      <c r="DI86" s="235" t="str">
        <f t="shared" ref="DI86" si="352">IF(DE87&lt;&gt;"",DE87/$G86,"")</f>
        <v/>
      </c>
      <c r="DJ86" s="250"/>
      <c r="DK86" s="251"/>
      <c r="DL86" s="251"/>
      <c r="DM86" s="252"/>
      <c r="DN86" s="240" t="str">
        <f t="shared" ref="DN86" si="353">IF(DJ87&lt;&gt;"",DJ87/$G86,"")</f>
        <v/>
      </c>
      <c r="DO86" s="250"/>
      <c r="DP86" s="251"/>
      <c r="DQ86" s="251"/>
      <c r="DR86" s="252"/>
      <c r="DS86" s="235" t="str">
        <f t="shared" ref="DS86" si="354">IF(DO87&lt;&gt;"",DO87/$G86,"")</f>
        <v/>
      </c>
      <c r="DT86" s="250"/>
      <c r="DU86" s="251"/>
      <c r="DV86" s="251"/>
      <c r="DW86" s="252"/>
      <c r="DX86" s="150"/>
      <c r="DY86" s="270" t="str">
        <f t="shared" ref="DY86" si="355">IF(DT87&lt;&gt;"",DT87/$G86,"")</f>
        <v/>
      </c>
    </row>
    <row r="87" spans="2:129" customFormat="1" ht="18" hidden="1" customHeight="1">
      <c r="B87" t="str">
        <f ca="1">IF(D86="","","x")</f>
        <v/>
      </c>
      <c r="C87" s="256"/>
      <c r="D87" s="258"/>
      <c r="E87" s="258"/>
      <c r="F87" s="258"/>
      <c r="G87" s="272"/>
      <c r="H87" s="273"/>
      <c r="I87" s="237"/>
      <c r="J87" s="237"/>
      <c r="K87" s="237"/>
      <c r="L87" s="237"/>
      <c r="M87" s="270"/>
      <c r="N87" s="237"/>
      <c r="O87" s="237"/>
      <c r="P87" s="237"/>
      <c r="Q87" s="237"/>
      <c r="R87" s="270"/>
      <c r="S87" s="237"/>
      <c r="T87" s="237"/>
      <c r="U87" s="237"/>
      <c r="V87" s="237"/>
      <c r="W87" s="270"/>
      <c r="X87" s="237"/>
      <c r="Y87" s="237"/>
      <c r="Z87" s="237"/>
      <c r="AA87" s="237"/>
      <c r="AB87" s="270"/>
      <c r="AC87" s="237"/>
      <c r="AD87" s="237"/>
      <c r="AE87" s="237"/>
      <c r="AF87" s="237"/>
      <c r="AG87" s="270"/>
      <c r="AH87" s="237"/>
      <c r="AI87" s="237"/>
      <c r="AJ87" s="237"/>
      <c r="AK87" s="237"/>
      <c r="AL87" s="270"/>
      <c r="AM87" s="237"/>
      <c r="AN87" s="237"/>
      <c r="AO87" s="237"/>
      <c r="AP87" s="237"/>
      <c r="AQ87" s="270"/>
      <c r="AR87" s="237"/>
      <c r="AS87" s="237"/>
      <c r="AT87" s="237"/>
      <c r="AU87" s="237"/>
      <c r="AV87" s="270"/>
      <c r="AW87" s="237"/>
      <c r="AX87" s="237"/>
      <c r="AY87" s="237"/>
      <c r="AZ87" s="237"/>
      <c r="BA87" s="270"/>
      <c r="BB87" s="237"/>
      <c r="BC87" s="237"/>
      <c r="BD87" s="237"/>
      <c r="BE87" s="237"/>
      <c r="BF87" s="270"/>
      <c r="BG87" s="249"/>
      <c r="BH87" s="237"/>
      <c r="BI87" s="237"/>
      <c r="BJ87" s="237"/>
      <c r="BK87" s="235"/>
      <c r="BL87" s="237"/>
      <c r="BM87" s="237"/>
      <c r="BN87" s="237"/>
      <c r="BO87" s="237"/>
      <c r="BP87" s="244"/>
      <c r="BQ87" s="237"/>
      <c r="BR87" s="237"/>
      <c r="BS87" s="237"/>
      <c r="BT87" s="237"/>
      <c r="BU87" s="235"/>
      <c r="BV87" s="237"/>
      <c r="BW87" s="237"/>
      <c r="BX87" s="237"/>
      <c r="BY87" s="237"/>
      <c r="BZ87" s="235"/>
      <c r="CA87" s="237"/>
      <c r="CB87" s="237"/>
      <c r="CC87" s="237"/>
      <c r="CD87" s="237"/>
      <c r="CE87" s="235"/>
      <c r="CF87" s="237"/>
      <c r="CG87" s="237"/>
      <c r="CH87" s="237"/>
      <c r="CI87" s="237"/>
      <c r="CJ87" s="235"/>
      <c r="CK87" s="237"/>
      <c r="CL87" s="237"/>
      <c r="CM87" s="237"/>
      <c r="CN87" s="237"/>
      <c r="CO87" s="244"/>
      <c r="CP87" s="237"/>
      <c r="CQ87" s="237"/>
      <c r="CR87" s="237"/>
      <c r="CS87" s="237"/>
      <c r="CT87" s="235"/>
      <c r="CU87" s="237"/>
      <c r="CV87" s="237"/>
      <c r="CW87" s="237"/>
      <c r="CX87" s="237"/>
      <c r="CY87" s="235"/>
      <c r="CZ87" s="237"/>
      <c r="DA87" s="237"/>
      <c r="DB87" s="237"/>
      <c r="DC87" s="237"/>
      <c r="DD87" s="235"/>
      <c r="DE87" s="237"/>
      <c r="DF87" s="237"/>
      <c r="DG87" s="237"/>
      <c r="DH87" s="237"/>
      <c r="DI87" s="235"/>
      <c r="DJ87" s="237"/>
      <c r="DK87" s="237"/>
      <c r="DL87" s="237"/>
      <c r="DM87" s="237"/>
      <c r="DN87" s="244"/>
      <c r="DO87" s="237"/>
      <c r="DP87" s="237"/>
      <c r="DQ87" s="237"/>
      <c r="DR87" s="237"/>
      <c r="DS87" s="235"/>
      <c r="DT87" s="237"/>
      <c r="DU87" s="237"/>
      <c r="DV87" s="237"/>
      <c r="DW87" s="237"/>
      <c r="DX87" s="151"/>
      <c r="DY87" s="270"/>
    </row>
    <row r="88" spans="2:129" customFormat="1" ht="18" hidden="1" customHeight="1">
      <c r="B88" t="str">
        <f ca="1">IF(D88="","","x")</f>
        <v/>
      </c>
      <c r="C88" s="256">
        <f ca="1">IF(ISNUMBER(INDIRECT(ADDRESS(ROW()-2,3))),INDIRECT(ADDRESS(ROW()-2,3))+1,1)</f>
        <v>40</v>
      </c>
      <c r="D88" s="258" t="str">
        <f ca="1">IFERROR(VLOOKUP(C88,[1]PLANILHA!$C$10:$J$112,4,FALSE),"")</f>
        <v/>
      </c>
      <c r="E88" s="258"/>
      <c r="F88" s="258"/>
      <c r="G88" s="272" t="str">
        <f ca="1">IF(D88="","",VLOOKUP(C88,[1]PLANILHA!$C$10:$J$112,8,FALSE))</f>
        <v/>
      </c>
      <c r="H88" s="273" t="str">
        <f ca="1">IF(D88="","",G88/$G$104)</f>
        <v/>
      </c>
      <c r="I88" s="236"/>
      <c r="J88" s="236"/>
      <c r="K88" s="236"/>
      <c r="L88" s="236"/>
      <c r="M88" s="270" t="str">
        <f t="shared" ref="M88" si="356">IF(I89&lt;&gt;"",I89/$G88,"")</f>
        <v/>
      </c>
      <c r="N88" s="236"/>
      <c r="O88" s="236"/>
      <c r="P88" s="236"/>
      <c r="Q88" s="236"/>
      <c r="R88" s="270" t="str">
        <f t="shared" ref="R88" si="357">IF(N89&lt;&gt;"",N89/$G88,"")</f>
        <v/>
      </c>
      <c r="S88" s="236"/>
      <c r="T88" s="236"/>
      <c r="U88" s="236"/>
      <c r="V88" s="236"/>
      <c r="W88" s="270" t="str">
        <f t="shared" ref="W88" si="358">IF(S89&lt;&gt;"",S89/$G88,"")</f>
        <v/>
      </c>
      <c r="X88" s="236"/>
      <c r="Y88" s="236"/>
      <c r="Z88" s="236"/>
      <c r="AA88" s="236"/>
      <c r="AB88" s="270" t="str">
        <f t="shared" ref="AB88" si="359">IF(X89&lt;&gt;"",X89/$G88,"")</f>
        <v/>
      </c>
      <c r="AC88" s="236"/>
      <c r="AD88" s="236"/>
      <c r="AE88" s="236"/>
      <c r="AF88" s="236"/>
      <c r="AG88" s="270" t="str">
        <f t="shared" ref="AG88" si="360">IF(AC89&lt;&gt;"",AC89/$G88,"")</f>
        <v/>
      </c>
      <c r="AH88" s="236"/>
      <c r="AI88" s="236"/>
      <c r="AJ88" s="236"/>
      <c r="AK88" s="236"/>
      <c r="AL88" s="270" t="str">
        <f t="shared" ref="AL88" si="361">IF(AH89&lt;&gt;"",AH89/$G88,"")</f>
        <v/>
      </c>
      <c r="AM88" s="236"/>
      <c r="AN88" s="236"/>
      <c r="AO88" s="236"/>
      <c r="AP88" s="236"/>
      <c r="AQ88" s="270" t="str">
        <f t="shared" ref="AQ88" si="362">IF(AM89&lt;&gt;"",AM89/$G88,"")</f>
        <v/>
      </c>
      <c r="AR88" s="236"/>
      <c r="AS88" s="236"/>
      <c r="AT88" s="236"/>
      <c r="AU88" s="236"/>
      <c r="AV88" s="270" t="str">
        <f t="shared" ref="AV88" si="363">IF(AR89&lt;&gt;"",AR89/$G88,"")</f>
        <v/>
      </c>
      <c r="AW88" s="236"/>
      <c r="AX88" s="236"/>
      <c r="AY88" s="236"/>
      <c r="AZ88" s="236"/>
      <c r="BA88" s="270" t="str">
        <f t="shared" ref="BA88" si="364">IF(AW89&lt;&gt;"",AW89/$G88,"")</f>
        <v/>
      </c>
      <c r="BB88" s="236"/>
      <c r="BC88" s="236"/>
      <c r="BD88" s="236"/>
      <c r="BE88" s="236"/>
      <c r="BF88" s="270" t="str">
        <f t="shared" ref="BF88" si="365">IF(BB89&lt;&gt;"",BB89/$G88,"")</f>
        <v/>
      </c>
      <c r="BG88" s="251"/>
      <c r="BH88" s="251"/>
      <c r="BI88" s="251"/>
      <c r="BJ88" s="252"/>
      <c r="BK88" s="235" t="str">
        <f t="shared" ref="BK88" si="366">IF(BG89&lt;&gt;"",BG89/$G88,"")</f>
        <v/>
      </c>
      <c r="BL88" s="250"/>
      <c r="BM88" s="251"/>
      <c r="BN88" s="251"/>
      <c r="BO88" s="252"/>
      <c r="BP88" s="240" t="str">
        <f t="shared" ref="BP88" si="367">IF(BL89&lt;&gt;"",BL89/$G88,"")</f>
        <v/>
      </c>
      <c r="BQ88" s="250"/>
      <c r="BR88" s="251"/>
      <c r="BS88" s="251"/>
      <c r="BT88" s="252"/>
      <c r="BU88" s="235" t="str">
        <f t="shared" ref="BU88" si="368">IF(BQ89&lt;&gt;"",BQ89/$G88,"")</f>
        <v/>
      </c>
      <c r="BV88" s="250"/>
      <c r="BW88" s="251"/>
      <c r="BX88" s="251"/>
      <c r="BY88" s="252"/>
      <c r="BZ88" s="235" t="str">
        <f t="shared" ref="BZ88" si="369">IF(BV89&lt;&gt;"",BV89/$G88,"")</f>
        <v/>
      </c>
      <c r="CA88" s="250"/>
      <c r="CB88" s="251"/>
      <c r="CC88" s="251"/>
      <c r="CD88" s="252"/>
      <c r="CE88" s="235" t="str">
        <f t="shared" ref="CE88" si="370">IF(CA89&lt;&gt;"",CA89/$G88,"")</f>
        <v/>
      </c>
      <c r="CF88" s="250"/>
      <c r="CG88" s="251"/>
      <c r="CH88" s="251"/>
      <c r="CI88" s="252"/>
      <c r="CJ88" s="235" t="str">
        <f t="shared" ref="CJ88" si="371">IF(CF89&lt;&gt;"",CF89/$G88,"")</f>
        <v/>
      </c>
      <c r="CK88" s="250"/>
      <c r="CL88" s="251"/>
      <c r="CM88" s="251"/>
      <c r="CN88" s="252"/>
      <c r="CO88" s="240"/>
      <c r="CP88" s="250"/>
      <c r="CQ88" s="251"/>
      <c r="CR88" s="251"/>
      <c r="CS88" s="252"/>
      <c r="CT88" s="235" t="str">
        <f t="shared" ref="CT88" si="372">IF(CP89&lt;&gt;"",CP89/$G88,"")</f>
        <v/>
      </c>
      <c r="CU88" s="250"/>
      <c r="CV88" s="251"/>
      <c r="CW88" s="251"/>
      <c r="CX88" s="252"/>
      <c r="CY88" s="235" t="str">
        <f t="shared" ref="CY88" si="373">IF(CU89&lt;&gt;"",CU89/$G88,"")</f>
        <v/>
      </c>
      <c r="CZ88" s="250"/>
      <c r="DA88" s="251"/>
      <c r="DB88" s="251"/>
      <c r="DC88" s="252"/>
      <c r="DD88" s="235" t="str">
        <f t="shared" ref="DD88" si="374">IF(CZ89&lt;&gt;"",CZ89/$G88,"")</f>
        <v/>
      </c>
      <c r="DE88" s="250"/>
      <c r="DF88" s="251"/>
      <c r="DG88" s="251"/>
      <c r="DH88" s="252"/>
      <c r="DI88" s="235" t="str">
        <f t="shared" ref="DI88" si="375">IF(DE89&lt;&gt;"",DE89/$G88,"")</f>
        <v/>
      </c>
      <c r="DJ88" s="250"/>
      <c r="DK88" s="251"/>
      <c r="DL88" s="251"/>
      <c r="DM88" s="252"/>
      <c r="DN88" s="240" t="str">
        <f t="shared" ref="DN88" si="376">IF(DJ89&lt;&gt;"",DJ89/$G88,"")</f>
        <v/>
      </c>
      <c r="DO88" s="250"/>
      <c r="DP88" s="251"/>
      <c r="DQ88" s="251"/>
      <c r="DR88" s="252"/>
      <c r="DS88" s="235" t="str">
        <f t="shared" ref="DS88" si="377">IF(DO89&lt;&gt;"",DO89/$G88,"")</f>
        <v/>
      </c>
      <c r="DT88" s="250"/>
      <c r="DU88" s="251"/>
      <c r="DV88" s="251"/>
      <c r="DW88" s="252"/>
      <c r="DX88" s="150"/>
      <c r="DY88" s="270" t="str">
        <f t="shared" ref="DY88" si="378">IF(DT89&lt;&gt;"",DT89/$G88,"")</f>
        <v/>
      </c>
    </row>
    <row r="89" spans="2:129" customFormat="1" ht="18" hidden="1" customHeight="1">
      <c r="B89" t="str">
        <f ca="1">IF(D88="","","x")</f>
        <v/>
      </c>
      <c r="C89" s="256"/>
      <c r="D89" s="258"/>
      <c r="E89" s="258"/>
      <c r="F89" s="258"/>
      <c r="G89" s="272"/>
      <c r="H89" s="273"/>
      <c r="I89" s="237"/>
      <c r="J89" s="237"/>
      <c r="K89" s="237"/>
      <c r="L89" s="237"/>
      <c r="M89" s="270"/>
      <c r="N89" s="237"/>
      <c r="O89" s="237"/>
      <c r="P89" s="237"/>
      <c r="Q89" s="237"/>
      <c r="R89" s="270"/>
      <c r="S89" s="237"/>
      <c r="T89" s="237"/>
      <c r="U89" s="237"/>
      <c r="V89" s="237"/>
      <c r="W89" s="270"/>
      <c r="X89" s="237"/>
      <c r="Y89" s="237"/>
      <c r="Z89" s="237"/>
      <c r="AA89" s="237"/>
      <c r="AB89" s="270"/>
      <c r="AC89" s="237"/>
      <c r="AD89" s="237"/>
      <c r="AE89" s="237"/>
      <c r="AF89" s="237"/>
      <c r="AG89" s="270"/>
      <c r="AH89" s="237"/>
      <c r="AI89" s="237"/>
      <c r="AJ89" s="237"/>
      <c r="AK89" s="237"/>
      <c r="AL89" s="270"/>
      <c r="AM89" s="237"/>
      <c r="AN89" s="237"/>
      <c r="AO89" s="237"/>
      <c r="AP89" s="237"/>
      <c r="AQ89" s="270"/>
      <c r="AR89" s="237"/>
      <c r="AS89" s="237"/>
      <c r="AT89" s="237"/>
      <c r="AU89" s="237"/>
      <c r="AV89" s="270"/>
      <c r="AW89" s="237"/>
      <c r="AX89" s="237"/>
      <c r="AY89" s="237"/>
      <c r="AZ89" s="237"/>
      <c r="BA89" s="270"/>
      <c r="BB89" s="237"/>
      <c r="BC89" s="237"/>
      <c r="BD89" s="237"/>
      <c r="BE89" s="237"/>
      <c r="BF89" s="270"/>
      <c r="BG89" s="249"/>
      <c r="BH89" s="237"/>
      <c r="BI89" s="237"/>
      <c r="BJ89" s="237"/>
      <c r="BK89" s="235"/>
      <c r="BL89" s="237"/>
      <c r="BM89" s="237"/>
      <c r="BN89" s="237"/>
      <c r="BO89" s="237"/>
      <c r="BP89" s="244"/>
      <c r="BQ89" s="237"/>
      <c r="BR89" s="237"/>
      <c r="BS89" s="237"/>
      <c r="BT89" s="237"/>
      <c r="BU89" s="235"/>
      <c r="BV89" s="237"/>
      <c r="BW89" s="237"/>
      <c r="BX89" s="237"/>
      <c r="BY89" s="237"/>
      <c r="BZ89" s="235"/>
      <c r="CA89" s="237"/>
      <c r="CB89" s="237"/>
      <c r="CC89" s="237"/>
      <c r="CD89" s="237"/>
      <c r="CE89" s="235"/>
      <c r="CF89" s="237"/>
      <c r="CG89" s="237"/>
      <c r="CH89" s="237"/>
      <c r="CI89" s="237"/>
      <c r="CJ89" s="235"/>
      <c r="CK89" s="237"/>
      <c r="CL89" s="237"/>
      <c r="CM89" s="237"/>
      <c r="CN89" s="237"/>
      <c r="CO89" s="244"/>
      <c r="CP89" s="237"/>
      <c r="CQ89" s="237"/>
      <c r="CR89" s="237"/>
      <c r="CS89" s="237"/>
      <c r="CT89" s="235"/>
      <c r="CU89" s="237"/>
      <c r="CV89" s="237"/>
      <c r="CW89" s="237"/>
      <c r="CX89" s="237"/>
      <c r="CY89" s="235"/>
      <c r="CZ89" s="237"/>
      <c r="DA89" s="237"/>
      <c r="DB89" s="237"/>
      <c r="DC89" s="237"/>
      <c r="DD89" s="235"/>
      <c r="DE89" s="237"/>
      <c r="DF89" s="237"/>
      <c r="DG89" s="237"/>
      <c r="DH89" s="237"/>
      <c r="DI89" s="235"/>
      <c r="DJ89" s="237"/>
      <c r="DK89" s="237"/>
      <c r="DL89" s="237"/>
      <c r="DM89" s="237"/>
      <c r="DN89" s="244"/>
      <c r="DO89" s="237"/>
      <c r="DP89" s="237"/>
      <c r="DQ89" s="237"/>
      <c r="DR89" s="237"/>
      <c r="DS89" s="235"/>
      <c r="DT89" s="237"/>
      <c r="DU89" s="237"/>
      <c r="DV89" s="237"/>
      <c r="DW89" s="237"/>
      <c r="DX89" s="151"/>
      <c r="DY89" s="270"/>
    </row>
    <row r="90" spans="2:129" customFormat="1" ht="18" hidden="1" customHeight="1">
      <c r="B90" t="str">
        <f ca="1">IF(D90="","","x")</f>
        <v/>
      </c>
      <c r="C90" s="256">
        <f ca="1">IF(ISNUMBER(INDIRECT(ADDRESS(ROW()-2,3))),INDIRECT(ADDRESS(ROW()-2,3))+1,1)</f>
        <v>41</v>
      </c>
      <c r="D90" s="258" t="str">
        <f ca="1">IFERROR(VLOOKUP(C90,[1]PLANILHA!$C$10:$J$112,4,FALSE),"")</f>
        <v/>
      </c>
      <c r="E90" s="258"/>
      <c r="F90" s="258"/>
      <c r="G90" s="272" t="str">
        <f ca="1">IF(D90="","",VLOOKUP(C90,[1]PLANILHA!$C$10:$J$112,8,FALSE))</f>
        <v/>
      </c>
      <c r="H90" s="273" t="str">
        <f ca="1">IF(D90="","",G90/$G$104)</f>
        <v/>
      </c>
      <c r="I90" s="236"/>
      <c r="J90" s="236"/>
      <c r="K90" s="236"/>
      <c r="L90" s="236"/>
      <c r="M90" s="270" t="str">
        <f t="shared" ref="M90" si="379">IF(I91&lt;&gt;"",I91/$G90,"")</f>
        <v/>
      </c>
      <c r="N90" s="236"/>
      <c r="O90" s="236"/>
      <c r="P90" s="236"/>
      <c r="Q90" s="236"/>
      <c r="R90" s="270" t="str">
        <f t="shared" ref="R90" si="380">IF(N91&lt;&gt;"",N91/$G90,"")</f>
        <v/>
      </c>
      <c r="S90" s="236"/>
      <c r="T90" s="236"/>
      <c r="U90" s="236"/>
      <c r="V90" s="236"/>
      <c r="W90" s="270" t="str">
        <f t="shared" ref="W90" si="381">IF(S91&lt;&gt;"",S91/$G90,"")</f>
        <v/>
      </c>
      <c r="X90" s="236"/>
      <c r="Y90" s="236"/>
      <c r="Z90" s="236"/>
      <c r="AA90" s="236"/>
      <c r="AB90" s="270" t="str">
        <f t="shared" ref="AB90" si="382">IF(X91&lt;&gt;"",X91/$G90,"")</f>
        <v/>
      </c>
      <c r="AC90" s="236"/>
      <c r="AD90" s="236"/>
      <c r="AE90" s="236"/>
      <c r="AF90" s="236"/>
      <c r="AG90" s="270" t="str">
        <f t="shared" ref="AG90" si="383">IF(AC91&lt;&gt;"",AC91/$G90,"")</f>
        <v/>
      </c>
      <c r="AH90" s="236"/>
      <c r="AI90" s="236"/>
      <c r="AJ90" s="236"/>
      <c r="AK90" s="236"/>
      <c r="AL90" s="270" t="str">
        <f t="shared" ref="AL90" si="384">IF(AH91&lt;&gt;"",AH91/$G90,"")</f>
        <v/>
      </c>
      <c r="AM90" s="236"/>
      <c r="AN90" s="236"/>
      <c r="AO90" s="236"/>
      <c r="AP90" s="236"/>
      <c r="AQ90" s="270" t="str">
        <f t="shared" ref="AQ90" si="385">IF(AM91&lt;&gt;"",AM91/$G90,"")</f>
        <v/>
      </c>
      <c r="AR90" s="236"/>
      <c r="AS90" s="236"/>
      <c r="AT90" s="236"/>
      <c r="AU90" s="236"/>
      <c r="AV90" s="270" t="str">
        <f t="shared" ref="AV90" si="386">IF(AR91&lt;&gt;"",AR91/$G90,"")</f>
        <v/>
      </c>
      <c r="AW90" s="236"/>
      <c r="AX90" s="236"/>
      <c r="AY90" s="236"/>
      <c r="AZ90" s="236"/>
      <c r="BA90" s="270" t="str">
        <f t="shared" ref="BA90" si="387">IF(AW91&lt;&gt;"",AW91/$G90,"")</f>
        <v/>
      </c>
      <c r="BB90" s="236"/>
      <c r="BC90" s="236"/>
      <c r="BD90" s="236"/>
      <c r="BE90" s="236"/>
      <c r="BF90" s="270" t="str">
        <f t="shared" ref="BF90" si="388">IF(BB91&lt;&gt;"",BB91/$G90,"")</f>
        <v/>
      </c>
      <c r="BG90" s="251"/>
      <c r="BH90" s="251"/>
      <c r="BI90" s="251"/>
      <c r="BJ90" s="252"/>
      <c r="BK90" s="235" t="str">
        <f t="shared" ref="BK90" si="389">IF(BG91&lt;&gt;"",BG91/$G90,"")</f>
        <v/>
      </c>
      <c r="BL90" s="250"/>
      <c r="BM90" s="251"/>
      <c r="BN90" s="251"/>
      <c r="BO90" s="252"/>
      <c r="BP90" s="240" t="str">
        <f t="shared" ref="BP90" si="390">IF(BL91&lt;&gt;"",BL91/$G90,"")</f>
        <v/>
      </c>
      <c r="BQ90" s="250"/>
      <c r="BR90" s="251"/>
      <c r="BS90" s="251"/>
      <c r="BT90" s="252"/>
      <c r="BU90" s="235" t="str">
        <f t="shared" ref="BU90" si="391">IF(BQ91&lt;&gt;"",BQ91/$G90,"")</f>
        <v/>
      </c>
      <c r="BV90" s="250"/>
      <c r="BW90" s="251"/>
      <c r="BX90" s="251"/>
      <c r="BY90" s="252"/>
      <c r="BZ90" s="235" t="str">
        <f t="shared" ref="BZ90" si="392">IF(BV91&lt;&gt;"",BV91/$G90,"")</f>
        <v/>
      </c>
      <c r="CA90" s="250"/>
      <c r="CB90" s="251"/>
      <c r="CC90" s="251"/>
      <c r="CD90" s="252"/>
      <c r="CE90" s="235" t="str">
        <f t="shared" ref="CE90" si="393">IF(CA91&lt;&gt;"",CA91/$G90,"")</f>
        <v/>
      </c>
      <c r="CF90" s="250"/>
      <c r="CG90" s="251"/>
      <c r="CH90" s="251"/>
      <c r="CI90" s="252"/>
      <c r="CJ90" s="235" t="str">
        <f t="shared" ref="CJ90" si="394">IF(CF91&lt;&gt;"",CF91/$G90,"")</f>
        <v/>
      </c>
      <c r="CK90" s="250"/>
      <c r="CL90" s="251"/>
      <c r="CM90" s="251"/>
      <c r="CN90" s="252"/>
      <c r="CO90" s="240"/>
      <c r="CP90" s="250"/>
      <c r="CQ90" s="251"/>
      <c r="CR90" s="251"/>
      <c r="CS90" s="252"/>
      <c r="CT90" s="235" t="str">
        <f t="shared" ref="CT90" si="395">IF(CP91&lt;&gt;"",CP91/$G90,"")</f>
        <v/>
      </c>
      <c r="CU90" s="250"/>
      <c r="CV90" s="251"/>
      <c r="CW90" s="251"/>
      <c r="CX90" s="252"/>
      <c r="CY90" s="235" t="str">
        <f t="shared" ref="CY90" si="396">IF(CU91&lt;&gt;"",CU91/$G90,"")</f>
        <v/>
      </c>
      <c r="CZ90" s="250"/>
      <c r="DA90" s="251"/>
      <c r="DB90" s="251"/>
      <c r="DC90" s="252"/>
      <c r="DD90" s="235" t="str">
        <f t="shared" ref="DD90" si="397">IF(CZ91&lt;&gt;"",CZ91/$G90,"")</f>
        <v/>
      </c>
      <c r="DE90" s="250"/>
      <c r="DF90" s="251"/>
      <c r="DG90" s="251"/>
      <c r="DH90" s="252"/>
      <c r="DI90" s="235" t="str">
        <f t="shared" ref="DI90" si="398">IF(DE91&lt;&gt;"",DE91/$G90,"")</f>
        <v/>
      </c>
      <c r="DJ90" s="250"/>
      <c r="DK90" s="251"/>
      <c r="DL90" s="251"/>
      <c r="DM90" s="252"/>
      <c r="DN90" s="240" t="str">
        <f t="shared" ref="DN90" si="399">IF(DJ91&lt;&gt;"",DJ91/$G90,"")</f>
        <v/>
      </c>
      <c r="DO90" s="250"/>
      <c r="DP90" s="251"/>
      <c r="DQ90" s="251"/>
      <c r="DR90" s="252"/>
      <c r="DS90" s="235" t="str">
        <f t="shared" ref="DS90" si="400">IF(DO91&lt;&gt;"",DO91/$G90,"")</f>
        <v/>
      </c>
      <c r="DT90" s="250"/>
      <c r="DU90" s="251"/>
      <c r="DV90" s="251"/>
      <c r="DW90" s="252"/>
      <c r="DX90" s="150"/>
      <c r="DY90" s="270" t="str">
        <f t="shared" ref="DY90" si="401">IF(DT91&lt;&gt;"",DT91/$G90,"")</f>
        <v/>
      </c>
    </row>
    <row r="91" spans="2:129" customFormat="1" ht="18" hidden="1" customHeight="1">
      <c r="B91" t="str">
        <f ca="1">IF(D90="","","x")</f>
        <v/>
      </c>
      <c r="C91" s="256"/>
      <c r="D91" s="258"/>
      <c r="E91" s="258"/>
      <c r="F91" s="258"/>
      <c r="G91" s="272"/>
      <c r="H91" s="273"/>
      <c r="I91" s="237"/>
      <c r="J91" s="237"/>
      <c r="K91" s="237"/>
      <c r="L91" s="237"/>
      <c r="M91" s="270"/>
      <c r="N91" s="237"/>
      <c r="O91" s="237"/>
      <c r="P91" s="237"/>
      <c r="Q91" s="237"/>
      <c r="R91" s="270"/>
      <c r="S91" s="237"/>
      <c r="T91" s="237"/>
      <c r="U91" s="237"/>
      <c r="V91" s="237"/>
      <c r="W91" s="270"/>
      <c r="X91" s="237"/>
      <c r="Y91" s="237"/>
      <c r="Z91" s="237"/>
      <c r="AA91" s="237"/>
      <c r="AB91" s="270"/>
      <c r="AC91" s="237"/>
      <c r="AD91" s="237"/>
      <c r="AE91" s="237"/>
      <c r="AF91" s="237"/>
      <c r="AG91" s="270"/>
      <c r="AH91" s="237"/>
      <c r="AI91" s="237"/>
      <c r="AJ91" s="237"/>
      <c r="AK91" s="237"/>
      <c r="AL91" s="270"/>
      <c r="AM91" s="237"/>
      <c r="AN91" s="237"/>
      <c r="AO91" s="237"/>
      <c r="AP91" s="237"/>
      <c r="AQ91" s="270"/>
      <c r="AR91" s="237"/>
      <c r="AS91" s="237"/>
      <c r="AT91" s="237"/>
      <c r="AU91" s="237"/>
      <c r="AV91" s="270"/>
      <c r="AW91" s="237"/>
      <c r="AX91" s="237"/>
      <c r="AY91" s="237"/>
      <c r="AZ91" s="237"/>
      <c r="BA91" s="270"/>
      <c r="BB91" s="237"/>
      <c r="BC91" s="237"/>
      <c r="BD91" s="237"/>
      <c r="BE91" s="237"/>
      <c r="BF91" s="270"/>
      <c r="BG91" s="249"/>
      <c r="BH91" s="237"/>
      <c r="BI91" s="237"/>
      <c r="BJ91" s="237"/>
      <c r="BK91" s="235"/>
      <c r="BL91" s="237"/>
      <c r="BM91" s="237"/>
      <c r="BN91" s="237"/>
      <c r="BO91" s="237"/>
      <c r="BP91" s="244"/>
      <c r="BQ91" s="237"/>
      <c r="BR91" s="237"/>
      <c r="BS91" s="237"/>
      <c r="BT91" s="237"/>
      <c r="BU91" s="235"/>
      <c r="BV91" s="237"/>
      <c r="BW91" s="237"/>
      <c r="BX91" s="237"/>
      <c r="BY91" s="237"/>
      <c r="BZ91" s="235"/>
      <c r="CA91" s="237"/>
      <c r="CB91" s="237"/>
      <c r="CC91" s="237"/>
      <c r="CD91" s="237"/>
      <c r="CE91" s="235"/>
      <c r="CF91" s="237"/>
      <c r="CG91" s="237"/>
      <c r="CH91" s="237"/>
      <c r="CI91" s="237"/>
      <c r="CJ91" s="235"/>
      <c r="CK91" s="237"/>
      <c r="CL91" s="237"/>
      <c r="CM91" s="237"/>
      <c r="CN91" s="237"/>
      <c r="CO91" s="244"/>
      <c r="CP91" s="237"/>
      <c r="CQ91" s="237"/>
      <c r="CR91" s="237"/>
      <c r="CS91" s="237"/>
      <c r="CT91" s="235"/>
      <c r="CU91" s="237"/>
      <c r="CV91" s="237"/>
      <c r="CW91" s="237"/>
      <c r="CX91" s="237"/>
      <c r="CY91" s="235"/>
      <c r="CZ91" s="237"/>
      <c r="DA91" s="237"/>
      <c r="DB91" s="237"/>
      <c r="DC91" s="237"/>
      <c r="DD91" s="235"/>
      <c r="DE91" s="237"/>
      <c r="DF91" s="237"/>
      <c r="DG91" s="237"/>
      <c r="DH91" s="237"/>
      <c r="DI91" s="235"/>
      <c r="DJ91" s="237"/>
      <c r="DK91" s="237"/>
      <c r="DL91" s="237"/>
      <c r="DM91" s="237"/>
      <c r="DN91" s="244"/>
      <c r="DO91" s="237"/>
      <c r="DP91" s="237"/>
      <c r="DQ91" s="237"/>
      <c r="DR91" s="237"/>
      <c r="DS91" s="235"/>
      <c r="DT91" s="237"/>
      <c r="DU91" s="237"/>
      <c r="DV91" s="237"/>
      <c r="DW91" s="237"/>
      <c r="DX91" s="151"/>
      <c r="DY91" s="270"/>
    </row>
    <row r="92" spans="2:129" customFormat="1" ht="18" hidden="1" customHeight="1">
      <c r="B92" t="str">
        <f ca="1">IF(D92="","","x")</f>
        <v/>
      </c>
      <c r="C92" s="256">
        <f ca="1">IF(ISNUMBER(INDIRECT(ADDRESS(ROW()-2,3))),INDIRECT(ADDRESS(ROW()-2,3))+1,1)</f>
        <v>42</v>
      </c>
      <c r="D92" s="258" t="str">
        <f ca="1">IFERROR(VLOOKUP(C92,[1]PLANILHA!$C$10:$J$112,4,FALSE),"")</f>
        <v/>
      </c>
      <c r="E92" s="258"/>
      <c r="F92" s="258"/>
      <c r="G92" s="272" t="str">
        <f ca="1">IF(D92="","",VLOOKUP(C92,[1]PLANILHA!$C$10:$J$112,8,FALSE))</f>
        <v/>
      </c>
      <c r="H92" s="273" t="str">
        <f ca="1">IF(D92="","",G92/$G$104)</f>
        <v/>
      </c>
      <c r="I92" s="236"/>
      <c r="J92" s="236"/>
      <c r="K92" s="236"/>
      <c r="L92" s="236"/>
      <c r="M92" s="270" t="str">
        <f t="shared" ref="M92" si="402">IF(I93&lt;&gt;"",I93/$G92,"")</f>
        <v/>
      </c>
      <c r="N92" s="236"/>
      <c r="O92" s="236"/>
      <c r="P92" s="236"/>
      <c r="Q92" s="236"/>
      <c r="R92" s="270" t="str">
        <f t="shared" ref="R92" si="403">IF(N93&lt;&gt;"",N93/$G92,"")</f>
        <v/>
      </c>
      <c r="S92" s="236"/>
      <c r="T92" s="236"/>
      <c r="U92" s="236"/>
      <c r="V92" s="236"/>
      <c r="W92" s="270" t="str">
        <f t="shared" ref="W92" si="404">IF(S93&lt;&gt;"",S93/$G92,"")</f>
        <v/>
      </c>
      <c r="X92" s="236"/>
      <c r="Y92" s="236"/>
      <c r="Z92" s="236"/>
      <c r="AA92" s="236"/>
      <c r="AB92" s="270" t="str">
        <f t="shared" ref="AB92" si="405">IF(X93&lt;&gt;"",X93/$G92,"")</f>
        <v/>
      </c>
      <c r="AC92" s="236"/>
      <c r="AD92" s="236"/>
      <c r="AE92" s="236"/>
      <c r="AF92" s="236"/>
      <c r="AG92" s="270" t="str">
        <f t="shared" ref="AG92" si="406">IF(AC93&lt;&gt;"",AC93/$G92,"")</f>
        <v/>
      </c>
      <c r="AH92" s="236"/>
      <c r="AI92" s="236"/>
      <c r="AJ92" s="236"/>
      <c r="AK92" s="236"/>
      <c r="AL92" s="270" t="str">
        <f t="shared" ref="AL92" si="407">IF(AH93&lt;&gt;"",AH93/$G92,"")</f>
        <v/>
      </c>
      <c r="AM92" s="236"/>
      <c r="AN92" s="236"/>
      <c r="AO92" s="236"/>
      <c r="AP92" s="236"/>
      <c r="AQ92" s="270" t="str">
        <f t="shared" ref="AQ92" si="408">IF(AM93&lt;&gt;"",AM93/$G92,"")</f>
        <v/>
      </c>
      <c r="AR92" s="236"/>
      <c r="AS92" s="236"/>
      <c r="AT92" s="236"/>
      <c r="AU92" s="236"/>
      <c r="AV92" s="270" t="str">
        <f t="shared" ref="AV92" si="409">IF(AR93&lt;&gt;"",AR93/$G92,"")</f>
        <v/>
      </c>
      <c r="AW92" s="236"/>
      <c r="AX92" s="236"/>
      <c r="AY92" s="236"/>
      <c r="AZ92" s="236"/>
      <c r="BA92" s="270" t="str">
        <f t="shared" ref="BA92" si="410">IF(AW93&lt;&gt;"",AW93/$G92,"")</f>
        <v/>
      </c>
      <c r="BB92" s="236"/>
      <c r="BC92" s="236"/>
      <c r="BD92" s="236"/>
      <c r="BE92" s="236"/>
      <c r="BF92" s="270" t="str">
        <f t="shared" ref="BF92" si="411">IF(BB93&lt;&gt;"",BB93/$G92,"")</f>
        <v/>
      </c>
      <c r="BG92" s="251"/>
      <c r="BH92" s="251"/>
      <c r="BI92" s="251"/>
      <c r="BJ92" s="252"/>
      <c r="BK92" s="235" t="str">
        <f t="shared" ref="BK92" si="412">IF(BG93&lt;&gt;"",BG93/$G92,"")</f>
        <v/>
      </c>
      <c r="BL92" s="250"/>
      <c r="BM92" s="251"/>
      <c r="BN92" s="251"/>
      <c r="BO92" s="252"/>
      <c r="BP92" s="240" t="str">
        <f t="shared" ref="BP92" si="413">IF(BL93&lt;&gt;"",BL93/$G92,"")</f>
        <v/>
      </c>
      <c r="BQ92" s="250"/>
      <c r="BR92" s="251"/>
      <c r="BS92" s="251"/>
      <c r="BT92" s="252"/>
      <c r="BU92" s="235" t="str">
        <f t="shared" ref="BU92" si="414">IF(BQ93&lt;&gt;"",BQ93/$G92,"")</f>
        <v/>
      </c>
      <c r="BV92" s="250"/>
      <c r="BW92" s="251"/>
      <c r="BX92" s="251"/>
      <c r="BY92" s="252"/>
      <c r="BZ92" s="235" t="str">
        <f t="shared" ref="BZ92" si="415">IF(BV93&lt;&gt;"",BV93/$G92,"")</f>
        <v/>
      </c>
      <c r="CA92" s="250"/>
      <c r="CB92" s="251"/>
      <c r="CC92" s="251"/>
      <c r="CD92" s="252"/>
      <c r="CE92" s="235" t="str">
        <f t="shared" ref="CE92" si="416">IF(CA93&lt;&gt;"",CA93/$G92,"")</f>
        <v/>
      </c>
      <c r="CF92" s="250"/>
      <c r="CG92" s="251"/>
      <c r="CH92" s="251"/>
      <c r="CI92" s="252"/>
      <c r="CJ92" s="235" t="str">
        <f t="shared" ref="CJ92" si="417">IF(CF93&lt;&gt;"",CF93/$G92,"")</f>
        <v/>
      </c>
      <c r="CK92" s="250"/>
      <c r="CL92" s="251"/>
      <c r="CM92" s="251"/>
      <c r="CN92" s="252"/>
      <c r="CO92" s="240"/>
      <c r="CP92" s="250"/>
      <c r="CQ92" s="251"/>
      <c r="CR92" s="251"/>
      <c r="CS92" s="252"/>
      <c r="CT92" s="235" t="str">
        <f t="shared" ref="CT92" si="418">IF(CP93&lt;&gt;"",CP93/$G92,"")</f>
        <v/>
      </c>
      <c r="CU92" s="250"/>
      <c r="CV92" s="251"/>
      <c r="CW92" s="251"/>
      <c r="CX92" s="252"/>
      <c r="CY92" s="235" t="str">
        <f t="shared" ref="CY92" si="419">IF(CU93&lt;&gt;"",CU93/$G92,"")</f>
        <v/>
      </c>
      <c r="CZ92" s="250"/>
      <c r="DA92" s="251"/>
      <c r="DB92" s="251"/>
      <c r="DC92" s="252"/>
      <c r="DD92" s="235" t="str">
        <f t="shared" ref="DD92" si="420">IF(CZ93&lt;&gt;"",CZ93/$G92,"")</f>
        <v/>
      </c>
      <c r="DE92" s="250"/>
      <c r="DF92" s="251"/>
      <c r="DG92" s="251"/>
      <c r="DH92" s="252"/>
      <c r="DI92" s="235" t="str">
        <f t="shared" ref="DI92" si="421">IF(DE93&lt;&gt;"",DE93/$G92,"")</f>
        <v/>
      </c>
      <c r="DJ92" s="250"/>
      <c r="DK92" s="251"/>
      <c r="DL92" s="251"/>
      <c r="DM92" s="252"/>
      <c r="DN92" s="240" t="str">
        <f t="shared" ref="DN92" si="422">IF(DJ93&lt;&gt;"",DJ93/$G92,"")</f>
        <v/>
      </c>
      <c r="DO92" s="250"/>
      <c r="DP92" s="251"/>
      <c r="DQ92" s="251"/>
      <c r="DR92" s="252"/>
      <c r="DS92" s="235" t="str">
        <f t="shared" ref="DS92" si="423">IF(DO93&lt;&gt;"",DO93/$G92,"")</f>
        <v/>
      </c>
      <c r="DT92" s="250"/>
      <c r="DU92" s="251"/>
      <c r="DV92" s="251"/>
      <c r="DW92" s="252"/>
      <c r="DX92" s="150"/>
      <c r="DY92" s="270" t="str">
        <f t="shared" ref="DY92" si="424">IF(DT93&lt;&gt;"",DT93/$G92,"")</f>
        <v/>
      </c>
    </row>
    <row r="93" spans="2:129" customFormat="1" ht="18" hidden="1" customHeight="1">
      <c r="B93" t="str">
        <f ca="1">IF(D92="","","x")</f>
        <v/>
      </c>
      <c r="C93" s="256"/>
      <c r="D93" s="258"/>
      <c r="E93" s="258"/>
      <c r="F93" s="258"/>
      <c r="G93" s="272"/>
      <c r="H93" s="273"/>
      <c r="I93" s="237"/>
      <c r="J93" s="237"/>
      <c r="K93" s="237"/>
      <c r="L93" s="237"/>
      <c r="M93" s="270"/>
      <c r="N93" s="237"/>
      <c r="O93" s="237"/>
      <c r="P93" s="237"/>
      <c r="Q93" s="237"/>
      <c r="R93" s="270"/>
      <c r="S93" s="237"/>
      <c r="T93" s="237"/>
      <c r="U93" s="237"/>
      <c r="V93" s="237"/>
      <c r="W93" s="270"/>
      <c r="X93" s="237"/>
      <c r="Y93" s="237"/>
      <c r="Z93" s="237"/>
      <c r="AA93" s="237"/>
      <c r="AB93" s="270"/>
      <c r="AC93" s="237"/>
      <c r="AD93" s="237"/>
      <c r="AE93" s="237"/>
      <c r="AF93" s="237"/>
      <c r="AG93" s="270"/>
      <c r="AH93" s="237"/>
      <c r="AI93" s="237"/>
      <c r="AJ93" s="237"/>
      <c r="AK93" s="237"/>
      <c r="AL93" s="270"/>
      <c r="AM93" s="237"/>
      <c r="AN93" s="237"/>
      <c r="AO93" s="237"/>
      <c r="AP93" s="237"/>
      <c r="AQ93" s="270"/>
      <c r="AR93" s="237"/>
      <c r="AS93" s="237"/>
      <c r="AT93" s="237"/>
      <c r="AU93" s="237"/>
      <c r="AV93" s="270"/>
      <c r="AW93" s="237"/>
      <c r="AX93" s="237"/>
      <c r="AY93" s="237"/>
      <c r="AZ93" s="237"/>
      <c r="BA93" s="270"/>
      <c r="BB93" s="237"/>
      <c r="BC93" s="237"/>
      <c r="BD93" s="237"/>
      <c r="BE93" s="237"/>
      <c r="BF93" s="270"/>
      <c r="BG93" s="249"/>
      <c r="BH93" s="237"/>
      <c r="BI93" s="237"/>
      <c r="BJ93" s="237"/>
      <c r="BK93" s="235"/>
      <c r="BL93" s="237"/>
      <c r="BM93" s="237"/>
      <c r="BN93" s="237"/>
      <c r="BO93" s="237"/>
      <c r="BP93" s="244"/>
      <c r="BQ93" s="237"/>
      <c r="BR93" s="237"/>
      <c r="BS93" s="237"/>
      <c r="BT93" s="237"/>
      <c r="BU93" s="235"/>
      <c r="BV93" s="237"/>
      <c r="BW93" s="237"/>
      <c r="BX93" s="237"/>
      <c r="BY93" s="237"/>
      <c r="BZ93" s="235"/>
      <c r="CA93" s="237"/>
      <c r="CB93" s="237"/>
      <c r="CC93" s="237"/>
      <c r="CD93" s="237"/>
      <c r="CE93" s="235"/>
      <c r="CF93" s="237"/>
      <c r="CG93" s="237"/>
      <c r="CH93" s="237"/>
      <c r="CI93" s="237"/>
      <c r="CJ93" s="235"/>
      <c r="CK93" s="237"/>
      <c r="CL93" s="237"/>
      <c r="CM93" s="237"/>
      <c r="CN93" s="237"/>
      <c r="CO93" s="244"/>
      <c r="CP93" s="237"/>
      <c r="CQ93" s="237"/>
      <c r="CR93" s="237"/>
      <c r="CS93" s="237"/>
      <c r="CT93" s="235"/>
      <c r="CU93" s="237"/>
      <c r="CV93" s="237"/>
      <c r="CW93" s="237"/>
      <c r="CX93" s="237"/>
      <c r="CY93" s="235"/>
      <c r="CZ93" s="237"/>
      <c r="DA93" s="237"/>
      <c r="DB93" s="237"/>
      <c r="DC93" s="237"/>
      <c r="DD93" s="235"/>
      <c r="DE93" s="237"/>
      <c r="DF93" s="237"/>
      <c r="DG93" s="237"/>
      <c r="DH93" s="237"/>
      <c r="DI93" s="235"/>
      <c r="DJ93" s="237"/>
      <c r="DK93" s="237"/>
      <c r="DL93" s="237"/>
      <c r="DM93" s="237"/>
      <c r="DN93" s="244"/>
      <c r="DO93" s="237"/>
      <c r="DP93" s="237"/>
      <c r="DQ93" s="237"/>
      <c r="DR93" s="237"/>
      <c r="DS93" s="235"/>
      <c r="DT93" s="237"/>
      <c r="DU93" s="237"/>
      <c r="DV93" s="237"/>
      <c r="DW93" s="237"/>
      <c r="DX93" s="151"/>
      <c r="DY93" s="270"/>
    </row>
    <row r="94" spans="2:129" customFormat="1" ht="18" hidden="1" customHeight="1">
      <c r="B94" t="str">
        <f ca="1">IF(D94="","","x")</f>
        <v/>
      </c>
      <c r="C94" s="256">
        <f ca="1">IF(ISNUMBER(INDIRECT(ADDRESS(ROW()-2,3))),INDIRECT(ADDRESS(ROW()-2,3))+1,1)</f>
        <v>43</v>
      </c>
      <c r="D94" s="258" t="str">
        <f ca="1">IFERROR(VLOOKUP(C94,[1]PLANILHA!$C$10:$J$112,4,FALSE),"")</f>
        <v/>
      </c>
      <c r="E94" s="258"/>
      <c r="F94" s="258"/>
      <c r="G94" s="272" t="str">
        <f ca="1">IF(D94="","",VLOOKUP(C94,[1]PLANILHA!$C$10:$J$112,8,FALSE))</f>
        <v/>
      </c>
      <c r="H94" s="273" t="str">
        <f ca="1">IF(D94="","",G94/$G$104)</f>
        <v/>
      </c>
      <c r="I94" s="236"/>
      <c r="J94" s="236"/>
      <c r="K94" s="236"/>
      <c r="L94" s="236"/>
      <c r="M94" s="270" t="str">
        <f t="shared" ref="M94" si="425">IF(I95&lt;&gt;"",I95/$G94,"")</f>
        <v/>
      </c>
      <c r="N94" s="236"/>
      <c r="O94" s="236"/>
      <c r="P94" s="236"/>
      <c r="Q94" s="236"/>
      <c r="R94" s="270" t="str">
        <f t="shared" ref="R94" si="426">IF(N95&lt;&gt;"",N95/$G94,"")</f>
        <v/>
      </c>
      <c r="S94" s="236"/>
      <c r="T94" s="236"/>
      <c r="U94" s="236"/>
      <c r="V94" s="236"/>
      <c r="W94" s="270" t="str">
        <f t="shared" ref="W94" si="427">IF(S95&lt;&gt;"",S95/$G94,"")</f>
        <v/>
      </c>
      <c r="X94" s="236"/>
      <c r="Y94" s="236"/>
      <c r="Z94" s="236"/>
      <c r="AA94" s="236"/>
      <c r="AB94" s="270" t="str">
        <f t="shared" ref="AB94" si="428">IF(X95&lt;&gt;"",X95/$G94,"")</f>
        <v/>
      </c>
      <c r="AC94" s="236"/>
      <c r="AD94" s="236"/>
      <c r="AE94" s="236"/>
      <c r="AF94" s="236"/>
      <c r="AG94" s="270" t="str">
        <f t="shared" ref="AG94" si="429">IF(AC95&lt;&gt;"",AC95/$G94,"")</f>
        <v/>
      </c>
      <c r="AH94" s="236"/>
      <c r="AI94" s="236"/>
      <c r="AJ94" s="236"/>
      <c r="AK94" s="236"/>
      <c r="AL94" s="270" t="str">
        <f t="shared" ref="AL94" si="430">IF(AH95&lt;&gt;"",AH95/$G94,"")</f>
        <v/>
      </c>
      <c r="AM94" s="236"/>
      <c r="AN94" s="236"/>
      <c r="AO94" s="236"/>
      <c r="AP94" s="236"/>
      <c r="AQ94" s="270" t="str">
        <f t="shared" ref="AQ94" si="431">IF(AM95&lt;&gt;"",AM95/$G94,"")</f>
        <v/>
      </c>
      <c r="AR94" s="236"/>
      <c r="AS94" s="236"/>
      <c r="AT94" s="236"/>
      <c r="AU94" s="236"/>
      <c r="AV94" s="270" t="str">
        <f t="shared" ref="AV94" si="432">IF(AR95&lt;&gt;"",AR95/$G94,"")</f>
        <v/>
      </c>
      <c r="AW94" s="236"/>
      <c r="AX94" s="236"/>
      <c r="AY94" s="236"/>
      <c r="AZ94" s="236"/>
      <c r="BA94" s="270" t="str">
        <f t="shared" ref="BA94" si="433">IF(AW95&lt;&gt;"",AW95/$G94,"")</f>
        <v/>
      </c>
      <c r="BB94" s="236"/>
      <c r="BC94" s="236"/>
      <c r="BD94" s="236"/>
      <c r="BE94" s="236"/>
      <c r="BF94" s="270" t="str">
        <f t="shared" ref="BF94" si="434">IF(BB95&lt;&gt;"",BB95/$G94,"")</f>
        <v/>
      </c>
      <c r="BG94" s="251"/>
      <c r="BH94" s="251"/>
      <c r="BI94" s="251"/>
      <c r="BJ94" s="252"/>
      <c r="BK94" s="235" t="str">
        <f t="shared" ref="BK94" si="435">IF(BG95&lt;&gt;"",BG95/$G94,"")</f>
        <v/>
      </c>
      <c r="BL94" s="250"/>
      <c r="BM94" s="251"/>
      <c r="BN94" s="251"/>
      <c r="BO94" s="252"/>
      <c r="BP94" s="240" t="str">
        <f t="shared" ref="BP94" si="436">IF(BL95&lt;&gt;"",BL95/$G94,"")</f>
        <v/>
      </c>
      <c r="BQ94" s="250"/>
      <c r="BR94" s="251"/>
      <c r="BS94" s="251"/>
      <c r="BT94" s="252"/>
      <c r="BU94" s="235" t="str">
        <f t="shared" ref="BU94" si="437">IF(BQ95&lt;&gt;"",BQ95/$G94,"")</f>
        <v/>
      </c>
      <c r="BV94" s="250"/>
      <c r="BW94" s="251"/>
      <c r="BX94" s="251"/>
      <c r="BY94" s="252"/>
      <c r="BZ94" s="235" t="str">
        <f t="shared" ref="BZ94" si="438">IF(BV95&lt;&gt;"",BV95/$G94,"")</f>
        <v/>
      </c>
      <c r="CA94" s="250"/>
      <c r="CB94" s="251"/>
      <c r="CC94" s="251"/>
      <c r="CD94" s="252"/>
      <c r="CE94" s="235" t="str">
        <f t="shared" ref="CE94" si="439">IF(CA95&lt;&gt;"",CA95/$G94,"")</f>
        <v/>
      </c>
      <c r="CF94" s="250"/>
      <c r="CG94" s="251"/>
      <c r="CH94" s="251"/>
      <c r="CI94" s="252"/>
      <c r="CJ94" s="235" t="str">
        <f t="shared" ref="CJ94" si="440">IF(CF95&lt;&gt;"",CF95/$G94,"")</f>
        <v/>
      </c>
      <c r="CK94" s="250"/>
      <c r="CL94" s="251"/>
      <c r="CM94" s="251"/>
      <c r="CN94" s="252"/>
      <c r="CO94" s="240"/>
      <c r="CP94" s="250"/>
      <c r="CQ94" s="251"/>
      <c r="CR94" s="251"/>
      <c r="CS94" s="252"/>
      <c r="CT94" s="235" t="str">
        <f t="shared" ref="CT94" si="441">IF(CP95&lt;&gt;"",CP95/$G94,"")</f>
        <v/>
      </c>
      <c r="CU94" s="250"/>
      <c r="CV94" s="251"/>
      <c r="CW94" s="251"/>
      <c r="CX94" s="252"/>
      <c r="CY94" s="235" t="str">
        <f t="shared" ref="CY94" si="442">IF(CU95&lt;&gt;"",CU95/$G94,"")</f>
        <v/>
      </c>
      <c r="CZ94" s="250"/>
      <c r="DA94" s="251"/>
      <c r="DB94" s="251"/>
      <c r="DC94" s="252"/>
      <c r="DD94" s="235" t="str">
        <f t="shared" ref="DD94" si="443">IF(CZ95&lt;&gt;"",CZ95/$G94,"")</f>
        <v/>
      </c>
      <c r="DE94" s="250"/>
      <c r="DF94" s="251"/>
      <c r="DG94" s="251"/>
      <c r="DH94" s="252"/>
      <c r="DI94" s="235" t="str">
        <f t="shared" ref="DI94" si="444">IF(DE95&lt;&gt;"",DE95/$G94,"")</f>
        <v/>
      </c>
      <c r="DJ94" s="250"/>
      <c r="DK94" s="251"/>
      <c r="DL94" s="251"/>
      <c r="DM94" s="252"/>
      <c r="DN94" s="240" t="str">
        <f t="shared" ref="DN94" si="445">IF(DJ95&lt;&gt;"",DJ95/$G94,"")</f>
        <v/>
      </c>
      <c r="DO94" s="250"/>
      <c r="DP94" s="251"/>
      <c r="DQ94" s="251"/>
      <c r="DR94" s="252"/>
      <c r="DS94" s="235" t="str">
        <f t="shared" ref="DS94" si="446">IF(DO95&lt;&gt;"",DO95/$G94,"")</f>
        <v/>
      </c>
      <c r="DT94" s="250"/>
      <c r="DU94" s="251"/>
      <c r="DV94" s="251"/>
      <c r="DW94" s="252"/>
      <c r="DX94" s="150"/>
      <c r="DY94" s="270" t="str">
        <f t="shared" ref="DY94" si="447">IF(DT95&lt;&gt;"",DT95/$G94,"")</f>
        <v/>
      </c>
    </row>
    <row r="95" spans="2:129" customFormat="1" ht="18" hidden="1" customHeight="1">
      <c r="B95" t="str">
        <f ca="1">IF(D94="","","x")</f>
        <v/>
      </c>
      <c r="C95" s="256"/>
      <c r="D95" s="258"/>
      <c r="E95" s="258"/>
      <c r="F95" s="258"/>
      <c r="G95" s="272"/>
      <c r="H95" s="273"/>
      <c r="I95" s="237"/>
      <c r="J95" s="237"/>
      <c r="K95" s="237"/>
      <c r="L95" s="237"/>
      <c r="M95" s="270"/>
      <c r="N95" s="237"/>
      <c r="O95" s="237"/>
      <c r="P95" s="237"/>
      <c r="Q95" s="237"/>
      <c r="R95" s="270"/>
      <c r="S95" s="237"/>
      <c r="T95" s="237"/>
      <c r="U95" s="237"/>
      <c r="V95" s="237"/>
      <c r="W95" s="270"/>
      <c r="X95" s="237"/>
      <c r="Y95" s="237"/>
      <c r="Z95" s="237"/>
      <c r="AA95" s="237"/>
      <c r="AB95" s="270"/>
      <c r="AC95" s="237"/>
      <c r="AD95" s="237"/>
      <c r="AE95" s="237"/>
      <c r="AF95" s="237"/>
      <c r="AG95" s="270"/>
      <c r="AH95" s="237"/>
      <c r="AI95" s="237"/>
      <c r="AJ95" s="237"/>
      <c r="AK95" s="237"/>
      <c r="AL95" s="270"/>
      <c r="AM95" s="237"/>
      <c r="AN95" s="237"/>
      <c r="AO95" s="237"/>
      <c r="AP95" s="237"/>
      <c r="AQ95" s="270"/>
      <c r="AR95" s="237"/>
      <c r="AS95" s="237"/>
      <c r="AT95" s="237"/>
      <c r="AU95" s="237"/>
      <c r="AV95" s="270"/>
      <c r="AW95" s="237"/>
      <c r="AX95" s="237"/>
      <c r="AY95" s="237"/>
      <c r="AZ95" s="237"/>
      <c r="BA95" s="270"/>
      <c r="BB95" s="237"/>
      <c r="BC95" s="237"/>
      <c r="BD95" s="237"/>
      <c r="BE95" s="237"/>
      <c r="BF95" s="270"/>
      <c r="BG95" s="249"/>
      <c r="BH95" s="237"/>
      <c r="BI95" s="237"/>
      <c r="BJ95" s="237"/>
      <c r="BK95" s="235"/>
      <c r="BL95" s="237"/>
      <c r="BM95" s="237"/>
      <c r="BN95" s="237"/>
      <c r="BO95" s="237"/>
      <c r="BP95" s="244"/>
      <c r="BQ95" s="237"/>
      <c r="BR95" s="237"/>
      <c r="BS95" s="237"/>
      <c r="BT95" s="237"/>
      <c r="BU95" s="235"/>
      <c r="BV95" s="237"/>
      <c r="BW95" s="237"/>
      <c r="BX95" s="237"/>
      <c r="BY95" s="237"/>
      <c r="BZ95" s="235"/>
      <c r="CA95" s="237"/>
      <c r="CB95" s="237"/>
      <c r="CC95" s="237"/>
      <c r="CD95" s="237"/>
      <c r="CE95" s="235"/>
      <c r="CF95" s="237"/>
      <c r="CG95" s="237"/>
      <c r="CH95" s="237"/>
      <c r="CI95" s="237"/>
      <c r="CJ95" s="235"/>
      <c r="CK95" s="237"/>
      <c r="CL95" s="237"/>
      <c r="CM95" s="237"/>
      <c r="CN95" s="237"/>
      <c r="CO95" s="244"/>
      <c r="CP95" s="237"/>
      <c r="CQ95" s="237"/>
      <c r="CR95" s="237"/>
      <c r="CS95" s="237"/>
      <c r="CT95" s="235"/>
      <c r="CU95" s="237"/>
      <c r="CV95" s="237"/>
      <c r="CW95" s="237"/>
      <c r="CX95" s="237"/>
      <c r="CY95" s="235"/>
      <c r="CZ95" s="237"/>
      <c r="DA95" s="237"/>
      <c r="DB95" s="237"/>
      <c r="DC95" s="237"/>
      <c r="DD95" s="235"/>
      <c r="DE95" s="237"/>
      <c r="DF95" s="237"/>
      <c r="DG95" s="237"/>
      <c r="DH95" s="237"/>
      <c r="DI95" s="235"/>
      <c r="DJ95" s="237"/>
      <c r="DK95" s="237"/>
      <c r="DL95" s="237"/>
      <c r="DM95" s="237"/>
      <c r="DN95" s="244"/>
      <c r="DO95" s="237"/>
      <c r="DP95" s="237"/>
      <c r="DQ95" s="237"/>
      <c r="DR95" s="237"/>
      <c r="DS95" s="235"/>
      <c r="DT95" s="237"/>
      <c r="DU95" s="237"/>
      <c r="DV95" s="237"/>
      <c r="DW95" s="237"/>
      <c r="DX95" s="151"/>
      <c r="DY95" s="270"/>
    </row>
    <row r="96" spans="2:129" customFormat="1" ht="18" hidden="1" customHeight="1">
      <c r="B96" t="str">
        <f ca="1">IF(D96="","","x")</f>
        <v/>
      </c>
      <c r="C96" s="256">
        <f ca="1">IF(ISNUMBER(INDIRECT(ADDRESS(ROW()-2,3))),INDIRECT(ADDRESS(ROW()-2,3))+1,1)</f>
        <v>44</v>
      </c>
      <c r="D96" s="258" t="str">
        <f ca="1">IFERROR(VLOOKUP(C96,[1]PLANILHA!$C$10:$J$112,4,FALSE),"")</f>
        <v/>
      </c>
      <c r="E96" s="258"/>
      <c r="F96" s="258"/>
      <c r="G96" s="272" t="str">
        <f ca="1">IF(D96="","",VLOOKUP(C96,[1]PLANILHA!$C$10:$J$112,8,FALSE))</f>
        <v/>
      </c>
      <c r="H96" s="273" t="str">
        <f ca="1">IF(D96="","",G96/$G$104)</f>
        <v/>
      </c>
      <c r="I96" s="236"/>
      <c r="J96" s="236"/>
      <c r="K96" s="236"/>
      <c r="L96" s="236"/>
      <c r="M96" s="270" t="str">
        <f t="shared" ref="M96" si="448">IF(I97&lt;&gt;"",I97/$G96,"")</f>
        <v/>
      </c>
      <c r="N96" s="236"/>
      <c r="O96" s="236"/>
      <c r="P96" s="236"/>
      <c r="Q96" s="236"/>
      <c r="R96" s="270" t="str">
        <f t="shared" ref="R96" si="449">IF(N97&lt;&gt;"",N97/$G96,"")</f>
        <v/>
      </c>
      <c r="S96" s="236"/>
      <c r="T96" s="236"/>
      <c r="U96" s="236"/>
      <c r="V96" s="236"/>
      <c r="W96" s="270" t="str">
        <f t="shared" ref="W96" si="450">IF(S97&lt;&gt;"",S97/$G96,"")</f>
        <v/>
      </c>
      <c r="X96" s="236"/>
      <c r="Y96" s="236"/>
      <c r="Z96" s="236"/>
      <c r="AA96" s="236"/>
      <c r="AB96" s="270" t="str">
        <f t="shared" ref="AB96" si="451">IF(X97&lt;&gt;"",X97/$G96,"")</f>
        <v/>
      </c>
      <c r="AC96" s="236"/>
      <c r="AD96" s="236"/>
      <c r="AE96" s="236"/>
      <c r="AF96" s="236"/>
      <c r="AG96" s="270" t="str">
        <f t="shared" ref="AG96" si="452">IF(AC97&lt;&gt;"",AC97/$G96,"")</f>
        <v/>
      </c>
      <c r="AH96" s="236"/>
      <c r="AI96" s="236"/>
      <c r="AJ96" s="236"/>
      <c r="AK96" s="236"/>
      <c r="AL96" s="270" t="str">
        <f t="shared" ref="AL96" si="453">IF(AH97&lt;&gt;"",AH97/$G96,"")</f>
        <v/>
      </c>
      <c r="AM96" s="236"/>
      <c r="AN96" s="236"/>
      <c r="AO96" s="236"/>
      <c r="AP96" s="236"/>
      <c r="AQ96" s="270" t="str">
        <f t="shared" ref="AQ96" si="454">IF(AM97&lt;&gt;"",AM97/$G96,"")</f>
        <v/>
      </c>
      <c r="AR96" s="236"/>
      <c r="AS96" s="236"/>
      <c r="AT96" s="236"/>
      <c r="AU96" s="236"/>
      <c r="AV96" s="270" t="str">
        <f t="shared" ref="AV96" si="455">IF(AR97&lt;&gt;"",AR97/$G96,"")</f>
        <v/>
      </c>
      <c r="AW96" s="236"/>
      <c r="AX96" s="236"/>
      <c r="AY96" s="236"/>
      <c r="AZ96" s="236"/>
      <c r="BA96" s="270" t="str">
        <f t="shared" ref="BA96" si="456">IF(AW97&lt;&gt;"",AW97/$G96,"")</f>
        <v/>
      </c>
      <c r="BB96" s="236"/>
      <c r="BC96" s="236"/>
      <c r="BD96" s="236"/>
      <c r="BE96" s="236"/>
      <c r="BF96" s="270" t="str">
        <f t="shared" ref="BF96" si="457">IF(BB97&lt;&gt;"",BB97/$G96,"")</f>
        <v/>
      </c>
      <c r="BG96" s="251"/>
      <c r="BH96" s="251"/>
      <c r="BI96" s="251"/>
      <c r="BJ96" s="252"/>
      <c r="BK96" s="235" t="str">
        <f t="shared" ref="BK96" si="458">IF(BG97&lt;&gt;"",BG97/$G96,"")</f>
        <v/>
      </c>
      <c r="BL96" s="250"/>
      <c r="BM96" s="251"/>
      <c r="BN96" s="251"/>
      <c r="BO96" s="252"/>
      <c r="BP96" s="240" t="str">
        <f t="shared" ref="BP96" si="459">IF(BL97&lt;&gt;"",BL97/$G96,"")</f>
        <v/>
      </c>
      <c r="BQ96" s="250"/>
      <c r="BR96" s="251"/>
      <c r="BS96" s="251"/>
      <c r="BT96" s="252"/>
      <c r="BU96" s="235" t="str">
        <f t="shared" ref="BU96" si="460">IF(BQ97&lt;&gt;"",BQ97/$G96,"")</f>
        <v/>
      </c>
      <c r="BV96" s="250"/>
      <c r="BW96" s="251"/>
      <c r="BX96" s="251"/>
      <c r="BY96" s="252"/>
      <c r="BZ96" s="235" t="str">
        <f t="shared" ref="BZ96" si="461">IF(BV97&lt;&gt;"",BV97/$G96,"")</f>
        <v/>
      </c>
      <c r="CA96" s="250"/>
      <c r="CB96" s="251"/>
      <c r="CC96" s="251"/>
      <c r="CD96" s="252"/>
      <c r="CE96" s="235" t="str">
        <f t="shared" ref="CE96" si="462">IF(CA97&lt;&gt;"",CA97/$G96,"")</f>
        <v/>
      </c>
      <c r="CF96" s="250"/>
      <c r="CG96" s="251"/>
      <c r="CH96" s="251"/>
      <c r="CI96" s="252"/>
      <c r="CJ96" s="235" t="str">
        <f t="shared" ref="CJ96" si="463">IF(CF97&lt;&gt;"",CF97/$G96,"")</f>
        <v/>
      </c>
      <c r="CK96" s="250"/>
      <c r="CL96" s="251"/>
      <c r="CM96" s="251"/>
      <c r="CN96" s="252"/>
      <c r="CO96" s="240"/>
      <c r="CP96" s="250"/>
      <c r="CQ96" s="251"/>
      <c r="CR96" s="251"/>
      <c r="CS96" s="252"/>
      <c r="CT96" s="235" t="str">
        <f t="shared" ref="CT96" si="464">IF(CP97&lt;&gt;"",CP97/$G96,"")</f>
        <v/>
      </c>
      <c r="CU96" s="250"/>
      <c r="CV96" s="251"/>
      <c r="CW96" s="251"/>
      <c r="CX96" s="252"/>
      <c r="CY96" s="235" t="str">
        <f t="shared" ref="CY96" si="465">IF(CU97&lt;&gt;"",CU97/$G96,"")</f>
        <v/>
      </c>
      <c r="CZ96" s="250"/>
      <c r="DA96" s="251"/>
      <c r="DB96" s="251"/>
      <c r="DC96" s="252"/>
      <c r="DD96" s="235" t="str">
        <f t="shared" ref="DD96" si="466">IF(CZ97&lt;&gt;"",CZ97/$G96,"")</f>
        <v/>
      </c>
      <c r="DE96" s="250"/>
      <c r="DF96" s="251"/>
      <c r="DG96" s="251"/>
      <c r="DH96" s="252"/>
      <c r="DI96" s="235" t="str">
        <f t="shared" ref="DI96" si="467">IF(DE97&lt;&gt;"",DE97/$G96,"")</f>
        <v/>
      </c>
      <c r="DJ96" s="250"/>
      <c r="DK96" s="251"/>
      <c r="DL96" s="251"/>
      <c r="DM96" s="252"/>
      <c r="DN96" s="240" t="str">
        <f t="shared" ref="DN96" si="468">IF(DJ97&lt;&gt;"",DJ97/$G96,"")</f>
        <v/>
      </c>
      <c r="DO96" s="250"/>
      <c r="DP96" s="251"/>
      <c r="DQ96" s="251"/>
      <c r="DR96" s="252"/>
      <c r="DS96" s="235" t="str">
        <f t="shared" ref="DS96" si="469">IF(DO97&lt;&gt;"",DO97/$G96,"")</f>
        <v/>
      </c>
      <c r="DT96" s="250"/>
      <c r="DU96" s="251"/>
      <c r="DV96" s="251"/>
      <c r="DW96" s="252"/>
      <c r="DX96" s="150"/>
      <c r="DY96" s="270" t="str">
        <f t="shared" ref="DY96" si="470">IF(DT97&lt;&gt;"",DT97/$G96,"")</f>
        <v/>
      </c>
    </row>
    <row r="97" spans="2:129" customFormat="1" ht="18" hidden="1" customHeight="1">
      <c r="B97" t="str">
        <f ca="1">IF(D96="","","x")</f>
        <v/>
      </c>
      <c r="C97" s="256"/>
      <c r="D97" s="258"/>
      <c r="E97" s="258"/>
      <c r="F97" s="258"/>
      <c r="G97" s="272"/>
      <c r="H97" s="273"/>
      <c r="I97" s="237"/>
      <c r="J97" s="237"/>
      <c r="K97" s="237"/>
      <c r="L97" s="237"/>
      <c r="M97" s="270"/>
      <c r="N97" s="237"/>
      <c r="O97" s="237"/>
      <c r="P97" s="237"/>
      <c r="Q97" s="237"/>
      <c r="R97" s="270"/>
      <c r="S97" s="237"/>
      <c r="T97" s="237"/>
      <c r="U97" s="237"/>
      <c r="V97" s="237"/>
      <c r="W97" s="270"/>
      <c r="X97" s="237"/>
      <c r="Y97" s="237"/>
      <c r="Z97" s="237"/>
      <c r="AA97" s="237"/>
      <c r="AB97" s="270"/>
      <c r="AC97" s="237"/>
      <c r="AD97" s="237"/>
      <c r="AE97" s="237"/>
      <c r="AF97" s="237"/>
      <c r="AG97" s="270"/>
      <c r="AH97" s="237"/>
      <c r="AI97" s="237"/>
      <c r="AJ97" s="237"/>
      <c r="AK97" s="237"/>
      <c r="AL97" s="270"/>
      <c r="AM97" s="237"/>
      <c r="AN97" s="237"/>
      <c r="AO97" s="237"/>
      <c r="AP97" s="237"/>
      <c r="AQ97" s="270"/>
      <c r="AR97" s="237"/>
      <c r="AS97" s="237"/>
      <c r="AT97" s="237"/>
      <c r="AU97" s="237"/>
      <c r="AV97" s="270"/>
      <c r="AW97" s="237"/>
      <c r="AX97" s="237"/>
      <c r="AY97" s="237"/>
      <c r="AZ97" s="237"/>
      <c r="BA97" s="270"/>
      <c r="BB97" s="237"/>
      <c r="BC97" s="237"/>
      <c r="BD97" s="237"/>
      <c r="BE97" s="237"/>
      <c r="BF97" s="270"/>
      <c r="BG97" s="249"/>
      <c r="BH97" s="237"/>
      <c r="BI97" s="237"/>
      <c r="BJ97" s="237"/>
      <c r="BK97" s="235"/>
      <c r="BL97" s="237"/>
      <c r="BM97" s="237"/>
      <c r="BN97" s="237"/>
      <c r="BO97" s="237"/>
      <c r="BP97" s="244"/>
      <c r="BQ97" s="237"/>
      <c r="BR97" s="237"/>
      <c r="BS97" s="237"/>
      <c r="BT97" s="237"/>
      <c r="BU97" s="235"/>
      <c r="BV97" s="237"/>
      <c r="BW97" s="237"/>
      <c r="BX97" s="237"/>
      <c r="BY97" s="237"/>
      <c r="BZ97" s="235"/>
      <c r="CA97" s="237"/>
      <c r="CB97" s="237"/>
      <c r="CC97" s="237"/>
      <c r="CD97" s="237"/>
      <c r="CE97" s="235"/>
      <c r="CF97" s="237"/>
      <c r="CG97" s="237"/>
      <c r="CH97" s="237"/>
      <c r="CI97" s="237"/>
      <c r="CJ97" s="235"/>
      <c r="CK97" s="237"/>
      <c r="CL97" s="237"/>
      <c r="CM97" s="237"/>
      <c r="CN97" s="237"/>
      <c r="CO97" s="244"/>
      <c r="CP97" s="237"/>
      <c r="CQ97" s="237"/>
      <c r="CR97" s="237"/>
      <c r="CS97" s="237"/>
      <c r="CT97" s="235"/>
      <c r="CU97" s="237"/>
      <c r="CV97" s="237"/>
      <c r="CW97" s="237"/>
      <c r="CX97" s="237"/>
      <c r="CY97" s="235"/>
      <c r="CZ97" s="237"/>
      <c r="DA97" s="237"/>
      <c r="DB97" s="237"/>
      <c r="DC97" s="237"/>
      <c r="DD97" s="235"/>
      <c r="DE97" s="237"/>
      <c r="DF97" s="237"/>
      <c r="DG97" s="237"/>
      <c r="DH97" s="237"/>
      <c r="DI97" s="235"/>
      <c r="DJ97" s="237"/>
      <c r="DK97" s="237"/>
      <c r="DL97" s="237"/>
      <c r="DM97" s="237"/>
      <c r="DN97" s="244"/>
      <c r="DO97" s="237"/>
      <c r="DP97" s="237"/>
      <c r="DQ97" s="237"/>
      <c r="DR97" s="237"/>
      <c r="DS97" s="235"/>
      <c r="DT97" s="237"/>
      <c r="DU97" s="237"/>
      <c r="DV97" s="237"/>
      <c r="DW97" s="237"/>
      <c r="DX97" s="151"/>
      <c r="DY97" s="270"/>
    </row>
    <row r="98" spans="2:129" customFormat="1" ht="18" hidden="1" customHeight="1">
      <c r="B98" t="str">
        <f ca="1">IF(D98="","","x")</f>
        <v/>
      </c>
      <c r="C98" s="256">
        <f ca="1">IF(ISNUMBER(INDIRECT(ADDRESS(ROW()-2,3))),INDIRECT(ADDRESS(ROW()-2,3))+1,1)</f>
        <v>45</v>
      </c>
      <c r="D98" s="258" t="str">
        <f ca="1">IFERROR(VLOOKUP(C98,[1]PLANILHA!$C$10:$J$112,4,FALSE),"")</f>
        <v/>
      </c>
      <c r="E98" s="258"/>
      <c r="F98" s="258"/>
      <c r="G98" s="272" t="str">
        <f ca="1">IF(D98="","",VLOOKUP(C98,[1]PLANILHA!$C$10:$J$112,8,FALSE))</f>
        <v/>
      </c>
      <c r="H98" s="273" t="str">
        <f ca="1">IF(D98="","",G98/$G$104)</f>
        <v/>
      </c>
      <c r="I98" s="236"/>
      <c r="J98" s="236"/>
      <c r="K98" s="236"/>
      <c r="L98" s="236"/>
      <c r="M98" s="270" t="str">
        <f t="shared" ref="M98" si="471">IF(I99&lt;&gt;"",I99/$G98,"")</f>
        <v/>
      </c>
      <c r="N98" s="236"/>
      <c r="O98" s="236"/>
      <c r="P98" s="236"/>
      <c r="Q98" s="236"/>
      <c r="R98" s="270" t="str">
        <f t="shared" ref="R98" si="472">IF(N99&lt;&gt;"",N99/$G98,"")</f>
        <v/>
      </c>
      <c r="S98" s="236"/>
      <c r="T98" s="236"/>
      <c r="U98" s="236"/>
      <c r="V98" s="236"/>
      <c r="W98" s="270" t="str">
        <f t="shared" ref="W98" si="473">IF(S99&lt;&gt;"",S99/$G98,"")</f>
        <v/>
      </c>
      <c r="X98" s="236"/>
      <c r="Y98" s="236"/>
      <c r="Z98" s="236"/>
      <c r="AA98" s="236"/>
      <c r="AB98" s="270" t="str">
        <f t="shared" ref="AB98" si="474">IF(X99&lt;&gt;"",X99/$G98,"")</f>
        <v/>
      </c>
      <c r="AC98" s="236"/>
      <c r="AD98" s="236"/>
      <c r="AE98" s="236"/>
      <c r="AF98" s="236"/>
      <c r="AG98" s="270" t="str">
        <f t="shared" ref="AG98" si="475">IF(AC99&lt;&gt;"",AC99/$G98,"")</f>
        <v/>
      </c>
      <c r="AH98" s="236"/>
      <c r="AI98" s="236"/>
      <c r="AJ98" s="236"/>
      <c r="AK98" s="236"/>
      <c r="AL98" s="270" t="str">
        <f t="shared" ref="AL98" si="476">IF(AH99&lt;&gt;"",AH99/$G98,"")</f>
        <v/>
      </c>
      <c r="AM98" s="236"/>
      <c r="AN98" s="236"/>
      <c r="AO98" s="236"/>
      <c r="AP98" s="236"/>
      <c r="AQ98" s="270" t="str">
        <f t="shared" ref="AQ98" si="477">IF(AM99&lt;&gt;"",AM99/$G98,"")</f>
        <v/>
      </c>
      <c r="AR98" s="236"/>
      <c r="AS98" s="236"/>
      <c r="AT98" s="236"/>
      <c r="AU98" s="236"/>
      <c r="AV98" s="270" t="str">
        <f t="shared" ref="AV98" si="478">IF(AR99&lt;&gt;"",AR99/$G98,"")</f>
        <v/>
      </c>
      <c r="AW98" s="236"/>
      <c r="AX98" s="236"/>
      <c r="AY98" s="236"/>
      <c r="AZ98" s="236"/>
      <c r="BA98" s="270" t="str">
        <f t="shared" ref="BA98" si="479">IF(AW99&lt;&gt;"",AW99/$G98,"")</f>
        <v/>
      </c>
      <c r="BB98" s="236"/>
      <c r="BC98" s="236"/>
      <c r="BD98" s="236"/>
      <c r="BE98" s="236"/>
      <c r="BF98" s="270" t="str">
        <f t="shared" ref="BF98" si="480">IF(BB99&lt;&gt;"",BB99/$G98,"")</f>
        <v/>
      </c>
      <c r="BG98" s="251"/>
      <c r="BH98" s="251"/>
      <c r="BI98" s="251"/>
      <c r="BJ98" s="252"/>
      <c r="BK98" s="235" t="str">
        <f t="shared" ref="BK98" si="481">IF(BG99&lt;&gt;"",BG99/$G98,"")</f>
        <v/>
      </c>
      <c r="BL98" s="250"/>
      <c r="BM98" s="251"/>
      <c r="BN98" s="251"/>
      <c r="BO98" s="252"/>
      <c r="BP98" s="240" t="str">
        <f t="shared" ref="BP98" si="482">IF(BL99&lt;&gt;"",BL99/$G98,"")</f>
        <v/>
      </c>
      <c r="BQ98" s="250"/>
      <c r="BR98" s="251"/>
      <c r="BS98" s="251"/>
      <c r="BT98" s="252"/>
      <c r="BU98" s="235" t="str">
        <f t="shared" ref="BU98" si="483">IF(BQ99&lt;&gt;"",BQ99/$G98,"")</f>
        <v/>
      </c>
      <c r="BV98" s="250"/>
      <c r="BW98" s="251"/>
      <c r="BX98" s="251"/>
      <c r="BY98" s="252"/>
      <c r="BZ98" s="235" t="str">
        <f t="shared" ref="BZ98" si="484">IF(BV99&lt;&gt;"",BV99/$G98,"")</f>
        <v/>
      </c>
      <c r="CA98" s="250"/>
      <c r="CB98" s="251"/>
      <c r="CC98" s="251"/>
      <c r="CD98" s="252"/>
      <c r="CE98" s="235" t="str">
        <f t="shared" ref="CE98" si="485">IF(CA99&lt;&gt;"",CA99/$G98,"")</f>
        <v/>
      </c>
      <c r="CF98" s="250"/>
      <c r="CG98" s="251"/>
      <c r="CH98" s="251"/>
      <c r="CI98" s="252"/>
      <c r="CJ98" s="235" t="str">
        <f t="shared" ref="CJ98" si="486">IF(CF99&lt;&gt;"",CF99/$G98,"")</f>
        <v/>
      </c>
      <c r="CK98" s="250"/>
      <c r="CL98" s="251"/>
      <c r="CM98" s="251"/>
      <c r="CN98" s="252"/>
      <c r="CO98" s="240" t="str">
        <f t="shared" ref="CO98" si="487">IF(CK99&lt;&gt;"",CK99/$G98,"")</f>
        <v/>
      </c>
      <c r="CP98" s="250"/>
      <c r="CQ98" s="251"/>
      <c r="CR98" s="251"/>
      <c r="CS98" s="252"/>
      <c r="CT98" s="235" t="str">
        <f t="shared" ref="CT98" si="488">IF(CP99&lt;&gt;"",CP99/$G98,"")</f>
        <v/>
      </c>
      <c r="CU98" s="250"/>
      <c r="CV98" s="251"/>
      <c r="CW98" s="251"/>
      <c r="CX98" s="252"/>
      <c r="CY98" s="235" t="str">
        <f t="shared" ref="CY98" si="489">IF(CU99&lt;&gt;"",CU99/$G98,"")</f>
        <v/>
      </c>
      <c r="CZ98" s="250"/>
      <c r="DA98" s="251"/>
      <c r="DB98" s="251"/>
      <c r="DC98" s="252"/>
      <c r="DD98" s="235" t="str">
        <f t="shared" ref="DD98" si="490">IF(CZ99&lt;&gt;"",CZ99/$G98,"")</f>
        <v/>
      </c>
      <c r="DE98" s="250"/>
      <c r="DF98" s="251"/>
      <c r="DG98" s="251"/>
      <c r="DH98" s="252"/>
      <c r="DI98" s="235" t="str">
        <f t="shared" ref="DI98" si="491">IF(DE99&lt;&gt;"",DE99/$G98,"")</f>
        <v/>
      </c>
      <c r="DJ98" s="250"/>
      <c r="DK98" s="251"/>
      <c r="DL98" s="251"/>
      <c r="DM98" s="252"/>
      <c r="DN98" s="240" t="str">
        <f t="shared" ref="DN98" si="492">IF(DJ99&lt;&gt;"",DJ99/$G98,"")</f>
        <v/>
      </c>
      <c r="DO98" s="250"/>
      <c r="DP98" s="251"/>
      <c r="DQ98" s="251"/>
      <c r="DR98" s="252"/>
      <c r="DS98" s="235" t="str">
        <f t="shared" ref="DS98" si="493">IF(DO99&lt;&gt;"",DO99/$G98,"")</f>
        <v/>
      </c>
      <c r="DT98" s="250"/>
      <c r="DU98" s="251"/>
      <c r="DV98" s="251"/>
      <c r="DW98" s="252"/>
      <c r="DX98" s="150"/>
      <c r="DY98" s="270" t="str">
        <f t="shared" ref="DY98" si="494">IF(DT99&lt;&gt;"",DT99/$G98,"")</f>
        <v/>
      </c>
    </row>
    <row r="99" spans="2:129" customFormat="1" ht="18" hidden="1" customHeight="1">
      <c r="B99" t="str">
        <f ca="1">IF(D98="","","x")</f>
        <v/>
      </c>
      <c r="C99" s="256"/>
      <c r="D99" s="258"/>
      <c r="E99" s="258"/>
      <c r="F99" s="258"/>
      <c r="G99" s="272"/>
      <c r="H99" s="273"/>
      <c r="I99" s="237"/>
      <c r="J99" s="237"/>
      <c r="K99" s="237"/>
      <c r="L99" s="237"/>
      <c r="M99" s="270"/>
      <c r="N99" s="237"/>
      <c r="O99" s="237"/>
      <c r="P99" s="237"/>
      <c r="Q99" s="237"/>
      <c r="R99" s="270"/>
      <c r="S99" s="237"/>
      <c r="T99" s="237"/>
      <c r="U99" s="237"/>
      <c r="V99" s="237"/>
      <c r="W99" s="270"/>
      <c r="X99" s="237"/>
      <c r="Y99" s="237"/>
      <c r="Z99" s="237"/>
      <c r="AA99" s="237"/>
      <c r="AB99" s="270"/>
      <c r="AC99" s="237"/>
      <c r="AD99" s="237"/>
      <c r="AE99" s="237"/>
      <c r="AF99" s="237"/>
      <c r="AG99" s="270"/>
      <c r="AH99" s="237"/>
      <c r="AI99" s="237"/>
      <c r="AJ99" s="237"/>
      <c r="AK99" s="237"/>
      <c r="AL99" s="270"/>
      <c r="AM99" s="237"/>
      <c r="AN99" s="237"/>
      <c r="AO99" s="237"/>
      <c r="AP99" s="237"/>
      <c r="AQ99" s="270"/>
      <c r="AR99" s="237"/>
      <c r="AS99" s="237"/>
      <c r="AT99" s="237"/>
      <c r="AU99" s="237"/>
      <c r="AV99" s="270"/>
      <c r="AW99" s="237"/>
      <c r="AX99" s="237"/>
      <c r="AY99" s="237"/>
      <c r="AZ99" s="237"/>
      <c r="BA99" s="270"/>
      <c r="BB99" s="237"/>
      <c r="BC99" s="237"/>
      <c r="BD99" s="237"/>
      <c r="BE99" s="237"/>
      <c r="BF99" s="270"/>
      <c r="BG99" s="249"/>
      <c r="BH99" s="237"/>
      <c r="BI99" s="237"/>
      <c r="BJ99" s="237"/>
      <c r="BK99" s="235"/>
      <c r="BL99" s="237"/>
      <c r="BM99" s="237"/>
      <c r="BN99" s="237"/>
      <c r="BO99" s="237"/>
      <c r="BP99" s="244"/>
      <c r="BQ99" s="237"/>
      <c r="BR99" s="237"/>
      <c r="BS99" s="237"/>
      <c r="BT99" s="237"/>
      <c r="BU99" s="235"/>
      <c r="BV99" s="237"/>
      <c r="BW99" s="237"/>
      <c r="BX99" s="237"/>
      <c r="BY99" s="237"/>
      <c r="BZ99" s="235"/>
      <c r="CA99" s="237"/>
      <c r="CB99" s="237"/>
      <c r="CC99" s="237"/>
      <c r="CD99" s="237"/>
      <c r="CE99" s="235"/>
      <c r="CF99" s="237"/>
      <c r="CG99" s="237"/>
      <c r="CH99" s="237"/>
      <c r="CI99" s="237"/>
      <c r="CJ99" s="235"/>
      <c r="CK99" s="237"/>
      <c r="CL99" s="237"/>
      <c r="CM99" s="237"/>
      <c r="CN99" s="237"/>
      <c r="CO99" s="244"/>
      <c r="CP99" s="237"/>
      <c r="CQ99" s="237"/>
      <c r="CR99" s="237"/>
      <c r="CS99" s="237"/>
      <c r="CT99" s="235"/>
      <c r="CU99" s="237"/>
      <c r="CV99" s="237"/>
      <c r="CW99" s="237"/>
      <c r="CX99" s="237"/>
      <c r="CY99" s="235"/>
      <c r="CZ99" s="237"/>
      <c r="DA99" s="237"/>
      <c r="DB99" s="237"/>
      <c r="DC99" s="237"/>
      <c r="DD99" s="235"/>
      <c r="DE99" s="237"/>
      <c r="DF99" s="237"/>
      <c r="DG99" s="237"/>
      <c r="DH99" s="237"/>
      <c r="DI99" s="235"/>
      <c r="DJ99" s="237"/>
      <c r="DK99" s="237"/>
      <c r="DL99" s="237"/>
      <c r="DM99" s="237"/>
      <c r="DN99" s="244"/>
      <c r="DO99" s="237"/>
      <c r="DP99" s="237"/>
      <c r="DQ99" s="237"/>
      <c r="DR99" s="237"/>
      <c r="DS99" s="235"/>
      <c r="DT99" s="237"/>
      <c r="DU99" s="237"/>
      <c r="DV99" s="237"/>
      <c r="DW99" s="237"/>
      <c r="DX99" s="151"/>
      <c r="DY99" s="270"/>
    </row>
    <row r="100" spans="2:129" customFormat="1" ht="18" hidden="1" customHeight="1">
      <c r="B100" t="str">
        <f ca="1">IF(D100="","","x")</f>
        <v/>
      </c>
      <c r="C100" s="256">
        <f ca="1">IF(ISNUMBER(INDIRECT(ADDRESS(ROW()-2,3))),INDIRECT(ADDRESS(ROW()-2,3))+1,1)</f>
        <v>46</v>
      </c>
      <c r="D100" s="258" t="str">
        <f ca="1">IFERROR(VLOOKUP(C100,[1]PLANILHA!$C$10:$J$112,4,FALSE),"")</f>
        <v/>
      </c>
      <c r="E100" s="258"/>
      <c r="F100" s="258"/>
      <c r="G100" s="272" t="str">
        <f ca="1">IF(D100="","",VLOOKUP(C100,[1]PLANILHA!$C$10:$J$112,8,FALSE))</f>
        <v/>
      </c>
      <c r="H100" s="273" t="str">
        <f ca="1">IF(D100="","",G100/$G$104)</f>
        <v/>
      </c>
      <c r="I100" s="236"/>
      <c r="J100" s="236"/>
      <c r="K100" s="236"/>
      <c r="L100" s="236"/>
      <c r="M100" s="270" t="str">
        <f t="shared" ref="M100" si="495">IF(I101&lt;&gt;"",I101/$G100,"")</f>
        <v/>
      </c>
      <c r="N100" s="236"/>
      <c r="O100" s="236"/>
      <c r="P100" s="236"/>
      <c r="Q100" s="236"/>
      <c r="R100" s="270" t="str">
        <f t="shared" ref="R100" si="496">IF(N101&lt;&gt;"",N101/$G100,"")</f>
        <v/>
      </c>
      <c r="S100" s="236"/>
      <c r="T100" s="236"/>
      <c r="U100" s="236"/>
      <c r="V100" s="236"/>
      <c r="W100" s="270" t="str">
        <f t="shared" ref="W100" si="497">IF(S101&lt;&gt;"",S101/$G100,"")</f>
        <v/>
      </c>
      <c r="X100" s="236"/>
      <c r="Y100" s="236"/>
      <c r="Z100" s="236"/>
      <c r="AA100" s="236"/>
      <c r="AB100" s="270" t="str">
        <f t="shared" ref="AB100" si="498">IF(X101&lt;&gt;"",X101/$G100,"")</f>
        <v/>
      </c>
      <c r="AC100" s="236"/>
      <c r="AD100" s="236"/>
      <c r="AE100" s="236"/>
      <c r="AF100" s="236"/>
      <c r="AG100" s="270" t="str">
        <f t="shared" ref="AG100" si="499">IF(AC101&lt;&gt;"",AC101/$G100,"")</f>
        <v/>
      </c>
      <c r="AH100" s="236"/>
      <c r="AI100" s="236"/>
      <c r="AJ100" s="236"/>
      <c r="AK100" s="236"/>
      <c r="AL100" s="270" t="str">
        <f t="shared" ref="AL100" si="500">IF(AH101&lt;&gt;"",AH101/$G100,"")</f>
        <v/>
      </c>
      <c r="AM100" s="236"/>
      <c r="AN100" s="236"/>
      <c r="AO100" s="236"/>
      <c r="AP100" s="236"/>
      <c r="AQ100" s="270" t="str">
        <f t="shared" ref="AQ100" si="501">IF(AM101&lt;&gt;"",AM101/$G100,"")</f>
        <v/>
      </c>
      <c r="AR100" s="236"/>
      <c r="AS100" s="236"/>
      <c r="AT100" s="236"/>
      <c r="AU100" s="236"/>
      <c r="AV100" s="270" t="str">
        <f t="shared" ref="AV100" si="502">IF(AR101&lt;&gt;"",AR101/$G100,"")</f>
        <v/>
      </c>
      <c r="AW100" s="236"/>
      <c r="AX100" s="236"/>
      <c r="AY100" s="236"/>
      <c r="AZ100" s="236"/>
      <c r="BA100" s="270" t="str">
        <f t="shared" ref="BA100" si="503">IF(AW101&lt;&gt;"",AW101/$G100,"")</f>
        <v/>
      </c>
      <c r="BB100" s="236"/>
      <c r="BC100" s="236"/>
      <c r="BD100" s="236"/>
      <c r="BE100" s="236"/>
      <c r="BF100" s="270" t="str">
        <f t="shared" ref="BF100" si="504">IF(BB101&lt;&gt;"",BB101/$G100,"")</f>
        <v/>
      </c>
      <c r="BG100" s="251"/>
      <c r="BH100" s="251"/>
      <c r="BI100" s="251"/>
      <c r="BJ100" s="252"/>
      <c r="BK100" s="235" t="str">
        <f t="shared" ref="BK100" si="505">IF(BG101&lt;&gt;"",BG101/$G100,"")</f>
        <v/>
      </c>
      <c r="BL100" s="250"/>
      <c r="BM100" s="251"/>
      <c r="BN100" s="251"/>
      <c r="BO100" s="252"/>
      <c r="BP100" s="240" t="str">
        <f t="shared" ref="BP100" si="506">IF(BL101&lt;&gt;"",BL101/$G100,"")</f>
        <v/>
      </c>
      <c r="BQ100" s="250"/>
      <c r="BR100" s="251"/>
      <c r="BS100" s="251"/>
      <c r="BT100" s="252"/>
      <c r="BU100" s="235" t="str">
        <f t="shared" ref="BU100" si="507">IF(BQ101&lt;&gt;"",BQ101/$G100,"")</f>
        <v/>
      </c>
      <c r="BV100" s="250"/>
      <c r="BW100" s="251"/>
      <c r="BX100" s="251"/>
      <c r="BY100" s="252"/>
      <c r="BZ100" s="235" t="str">
        <f t="shared" ref="BZ100" si="508">IF(BV101&lt;&gt;"",BV101/$G100,"")</f>
        <v/>
      </c>
      <c r="CA100" s="250"/>
      <c r="CB100" s="251"/>
      <c r="CC100" s="251"/>
      <c r="CD100" s="252"/>
      <c r="CE100" s="235" t="str">
        <f t="shared" ref="CE100" si="509">IF(CA101&lt;&gt;"",CA101/$G100,"")</f>
        <v/>
      </c>
      <c r="CF100" s="250"/>
      <c r="CG100" s="251"/>
      <c r="CH100" s="251"/>
      <c r="CI100" s="252"/>
      <c r="CJ100" s="235" t="str">
        <f t="shared" ref="CJ100" si="510">IF(CF101&lt;&gt;"",CF101/$G100,"")</f>
        <v/>
      </c>
      <c r="CK100" s="250"/>
      <c r="CL100" s="251"/>
      <c r="CM100" s="251"/>
      <c r="CN100" s="252"/>
      <c r="CO100" s="240" t="str">
        <f t="shared" ref="CO100" si="511">IF(CK101&lt;&gt;"",CK101/$G100,"")</f>
        <v/>
      </c>
      <c r="CP100" s="250"/>
      <c r="CQ100" s="251"/>
      <c r="CR100" s="251"/>
      <c r="CS100" s="252"/>
      <c r="CT100" s="235" t="str">
        <f t="shared" ref="CT100" si="512">IF(CP101&lt;&gt;"",CP101/$G100,"")</f>
        <v/>
      </c>
      <c r="CU100" s="250"/>
      <c r="CV100" s="251"/>
      <c r="CW100" s="251"/>
      <c r="CX100" s="252"/>
      <c r="CY100" s="235" t="str">
        <f t="shared" ref="CY100" si="513">IF(CU101&lt;&gt;"",CU101/$G100,"")</f>
        <v/>
      </c>
      <c r="CZ100" s="250"/>
      <c r="DA100" s="251"/>
      <c r="DB100" s="251"/>
      <c r="DC100" s="252"/>
      <c r="DD100" s="235" t="str">
        <f t="shared" ref="DD100" si="514">IF(CZ101&lt;&gt;"",CZ101/$G100,"")</f>
        <v/>
      </c>
      <c r="DE100" s="250"/>
      <c r="DF100" s="251"/>
      <c r="DG100" s="251"/>
      <c r="DH100" s="252"/>
      <c r="DI100" s="235" t="str">
        <f t="shared" ref="DI100" si="515">IF(DE101&lt;&gt;"",DE101/$G100,"")</f>
        <v/>
      </c>
      <c r="DJ100" s="250"/>
      <c r="DK100" s="251"/>
      <c r="DL100" s="251"/>
      <c r="DM100" s="252"/>
      <c r="DN100" s="240" t="str">
        <f t="shared" ref="DN100" si="516">IF(DJ101&lt;&gt;"",DJ101/$G100,"")</f>
        <v/>
      </c>
      <c r="DO100" s="250"/>
      <c r="DP100" s="251"/>
      <c r="DQ100" s="251"/>
      <c r="DR100" s="252"/>
      <c r="DS100" s="235" t="str">
        <f t="shared" ref="DS100" si="517">IF(DO101&lt;&gt;"",DO101/$G100,"")</f>
        <v/>
      </c>
      <c r="DT100" s="250"/>
      <c r="DU100" s="251"/>
      <c r="DV100" s="251"/>
      <c r="DW100" s="252"/>
      <c r="DX100" s="150"/>
      <c r="DY100" s="270" t="str">
        <f t="shared" ref="DY100" si="518">IF(DT101&lt;&gt;"",DT101/$G100,"")</f>
        <v/>
      </c>
    </row>
    <row r="101" spans="2:129" customFormat="1" ht="18" hidden="1" customHeight="1">
      <c r="B101" t="str">
        <f ca="1">IF(D100="","","x")</f>
        <v/>
      </c>
      <c r="C101" s="256"/>
      <c r="D101" s="258"/>
      <c r="E101" s="258"/>
      <c r="F101" s="258"/>
      <c r="G101" s="272"/>
      <c r="H101" s="273"/>
      <c r="I101" s="237"/>
      <c r="J101" s="237"/>
      <c r="K101" s="237"/>
      <c r="L101" s="237"/>
      <c r="M101" s="270"/>
      <c r="N101" s="237"/>
      <c r="O101" s="237"/>
      <c r="P101" s="237"/>
      <c r="Q101" s="237"/>
      <c r="R101" s="270"/>
      <c r="S101" s="237"/>
      <c r="T101" s="237"/>
      <c r="U101" s="237"/>
      <c r="V101" s="237"/>
      <c r="W101" s="270"/>
      <c r="X101" s="237"/>
      <c r="Y101" s="237"/>
      <c r="Z101" s="237"/>
      <c r="AA101" s="237"/>
      <c r="AB101" s="270"/>
      <c r="AC101" s="237"/>
      <c r="AD101" s="237"/>
      <c r="AE101" s="237"/>
      <c r="AF101" s="237"/>
      <c r="AG101" s="270"/>
      <c r="AH101" s="237"/>
      <c r="AI101" s="237"/>
      <c r="AJ101" s="237"/>
      <c r="AK101" s="237"/>
      <c r="AL101" s="270"/>
      <c r="AM101" s="237"/>
      <c r="AN101" s="237"/>
      <c r="AO101" s="237"/>
      <c r="AP101" s="237"/>
      <c r="AQ101" s="270"/>
      <c r="AR101" s="237"/>
      <c r="AS101" s="237"/>
      <c r="AT101" s="237"/>
      <c r="AU101" s="237"/>
      <c r="AV101" s="270"/>
      <c r="AW101" s="237"/>
      <c r="AX101" s="237"/>
      <c r="AY101" s="237"/>
      <c r="AZ101" s="237"/>
      <c r="BA101" s="270"/>
      <c r="BB101" s="237"/>
      <c r="BC101" s="237"/>
      <c r="BD101" s="237"/>
      <c r="BE101" s="237"/>
      <c r="BF101" s="270"/>
      <c r="BG101" s="249"/>
      <c r="BH101" s="237"/>
      <c r="BI101" s="237"/>
      <c r="BJ101" s="237"/>
      <c r="BK101" s="235"/>
      <c r="BL101" s="237"/>
      <c r="BM101" s="237"/>
      <c r="BN101" s="237"/>
      <c r="BO101" s="237"/>
      <c r="BP101" s="244"/>
      <c r="BQ101" s="237"/>
      <c r="BR101" s="237"/>
      <c r="BS101" s="237"/>
      <c r="BT101" s="237"/>
      <c r="BU101" s="235"/>
      <c r="BV101" s="237"/>
      <c r="BW101" s="237"/>
      <c r="BX101" s="237"/>
      <c r="BY101" s="237"/>
      <c r="BZ101" s="235"/>
      <c r="CA101" s="237"/>
      <c r="CB101" s="237"/>
      <c r="CC101" s="237"/>
      <c r="CD101" s="237"/>
      <c r="CE101" s="235"/>
      <c r="CF101" s="237"/>
      <c r="CG101" s="237"/>
      <c r="CH101" s="237"/>
      <c r="CI101" s="237"/>
      <c r="CJ101" s="235"/>
      <c r="CK101" s="237"/>
      <c r="CL101" s="237"/>
      <c r="CM101" s="237"/>
      <c r="CN101" s="237"/>
      <c r="CO101" s="244"/>
      <c r="CP101" s="237"/>
      <c r="CQ101" s="237"/>
      <c r="CR101" s="237"/>
      <c r="CS101" s="237"/>
      <c r="CT101" s="235"/>
      <c r="CU101" s="237"/>
      <c r="CV101" s="237"/>
      <c r="CW101" s="237"/>
      <c r="CX101" s="237"/>
      <c r="CY101" s="235"/>
      <c r="CZ101" s="237"/>
      <c r="DA101" s="237"/>
      <c r="DB101" s="237"/>
      <c r="DC101" s="237"/>
      <c r="DD101" s="235"/>
      <c r="DE101" s="237"/>
      <c r="DF101" s="237"/>
      <c r="DG101" s="237"/>
      <c r="DH101" s="237"/>
      <c r="DI101" s="235"/>
      <c r="DJ101" s="237"/>
      <c r="DK101" s="237"/>
      <c r="DL101" s="237"/>
      <c r="DM101" s="237"/>
      <c r="DN101" s="244"/>
      <c r="DO101" s="237"/>
      <c r="DP101" s="237"/>
      <c r="DQ101" s="237"/>
      <c r="DR101" s="237"/>
      <c r="DS101" s="235"/>
      <c r="DT101" s="237"/>
      <c r="DU101" s="237"/>
      <c r="DV101" s="237"/>
      <c r="DW101" s="237"/>
      <c r="DX101" s="151"/>
      <c r="DY101" s="270"/>
    </row>
    <row r="102" spans="2:129" customFormat="1" ht="18" hidden="1" customHeight="1">
      <c r="B102" t="str">
        <f ca="1">IF(D102="","","x")</f>
        <v/>
      </c>
      <c r="C102" s="256">
        <f ca="1">IF(ISNUMBER(INDIRECT(ADDRESS(ROW()-2,3))),INDIRECT(ADDRESS(ROW()-2,3))+1,1)</f>
        <v>47</v>
      </c>
      <c r="D102" s="258" t="str">
        <f ca="1">IFERROR(VLOOKUP(C102,[1]PLANILHA!$C$10:$J$112,4,FALSE),"")</f>
        <v/>
      </c>
      <c r="E102" s="258"/>
      <c r="F102" s="258"/>
      <c r="G102" s="272" t="str">
        <f ca="1">IF(D102="","",VLOOKUP(C102,[1]PLANILHA!$C$10:$J$112,8,FALSE))</f>
        <v/>
      </c>
      <c r="H102" s="273" t="str">
        <f ca="1">IF(D102="","",G102/$G$104)</f>
        <v/>
      </c>
      <c r="I102" s="236"/>
      <c r="J102" s="236"/>
      <c r="K102" s="236"/>
      <c r="L102" s="236"/>
      <c r="M102" s="270" t="str">
        <f t="shared" ref="M102" si="519">IF(I103&lt;&gt;"",I103/$G102,"")</f>
        <v/>
      </c>
      <c r="N102" s="236"/>
      <c r="O102" s="236"/>
      <c r="P102" s="236"/>
      <c r="Q102" s="236"/>
      <c r="R102" s="270" t="str">
        <f t="shared" ref="R102" si="520">IF(N103&lt;&gt;"",N103/$G102,"")</f>
        <v/>
      </c>
      <c r="S102" s="236"/>
      <c r="T102" s="236"/>
      <c r="U102" s="236"/>
      <c r="V102" s="236"/>
      <c r="W102" s="270" t="str">
        <f t="shared" ref="W102" si="521">IF(S103&lt;&gt;"",S103/$G102,"")</f>
        <v/>
      </c>
      <c r="X102" s="236"/>
      <c r="Y102" s="236"/>
      <c r="Z102" s="236"/>
      <c r="AA102" s="236"/>
      <c r="AB102" s="270" t="str">
        <f t="shared" si="107"/>
        <v/>
      </c>
      <c r="AC102" s="236"/>
      <c r="AD102" s="236"/>
      <c r="AE102" s="236"/>
      <c r="AF102" s="236"/>
      <c r="AG102" s="270" t="str">
        <f t="shared" ref="AG102" si="522">IF(AC103&lt;&gt;"",AC103/$G102,"")</f>
        <v/>
      </c>
      <c r="AH102" s="236"/>
      <c r="AI102" s="236"/>
      <c r="AJ102" s="236"/>
      <c r="AK102" s="236"/>
      <c r="AL102" s="270" t="str">
        <f t="shared" ref="AL102" si="523">IF(AH103&lt;&gt;"",AH103/$G102,"")</f>
        <v/>
      </c>
      <c r="AM102" s="236"/>
      <c r="AN102" s="236"/>
      <c r="AO102" s="236"/>
      <c r="AP102" s="236"/>
      <c r="AQ102" s="270" t="str">
        <f t="shared" ref="AQ102" si="524">IF(AM103&lt;&gt;"",AM103/$G102,"")</f>
        <v/>
      </c>
      <c r="AR102" s="236"/>
      <c r="AS102" s="236"/>
      <c r="AT102" s="236"/>
      <c r="AU102" s="236"/>
      <c r="AV102" s="270" t="str">
        <f t="shared" ref="AV102" si="525">IF(AR103&lt;&gt;"",AR103/$G102,"")</f>
        <v/>
      </c>
      <c r="AW102" s="236"/>
      <c r="AX102" s="236"/>
      <c r="AY102" s="236"/>
      <c r="AZ102" s="236"/>
      <c r="BA102" s="270" t="str">
        <f t="shared" ref="BA102" si="526">IF(AW103&lt;&gt;"",AW103/$G102,"")</f>
        <v/>
      </c>
      <c r="BB102" s="236"/>
      <c r="BC102" s="236"/>
      <c r="BD102" s="236"/>
      <c r="BE102" s="236"/>
      <c r="BF102" s="270" t="str">
        <f t="shared" ref="BF102" si="527">IF(BB103&lt;&gt;"",BB103/$G102,"")</f>
        <v/>
      </c>
      <c r="BG102" s="251"/>
      <c r="BH102" s="251"/>
      <c r="BI102" s="251"/>
      <c r="BJ102" s="252"/>
      <c r="BK102" s="235" t="str">
        <f t="shared" ref="BK102" si="528">IF(BG103&lt;&gt;"",BG103/$G102,"")</f>
        <v/>
      </c>
      <c r="BL102" s="250"/>
      <c r="BM102" s="251"/>
      <c r="BN102" s="251"/>
      <c r="BO102" s="252"/>
      <c r="BP102" s="240" t="str">
        <f t="shared" ref="BP102" si="529">IF(BL103&lt;&gt;"",BL103/$G102,"")</f>
        <v/>
      </c>
      <c r="BQ102" s="250"/>
      <c r="BR102" s="251"/>
      <c r="BS102" s="251"/>
      <c r="BT102" s="252"/>
      <c r="BU102" s="235" t="str">
        <f t="shared" ref="BU102" si="530">IF(BQ103&lt;&gt;"",BQ103/$G102,"")</f>
        <v/>
      </c>
      <c r="BV102" s="250"/>
      <c r="BW102" s="251"/>
      <c r="BX102" s="251"/>
      <c r="BY102" s="252"/>
      <c r="BZ102" s="235" t="str">
        <f t="shared" ref="BZ102" si="531">IF(BV103&lt;&gt;"",BV103/$G102,"")</f>
        <v/>
      </c>
      <c r="CA102" s="250"/>
      <c r="CB102" s="251"/>
      <c r="CC102" s="251"/>
      <c r="CD102" s="252"/>
      <c r="CE102" s="235" t="str">
        <f t="shared" ref="CE102" si="532">IF(CA103&lt;&gt;"",CA103/$G102,"")</f>
        <v/>
      </c>
      <c r="CF102" s="250"/>
      <c r="CG102" s="251"/>
      <c r="CH102" s="251"/>
      <c r="CI102" s="252"/>
      <c r="CJ102" s="235" t="str">
        <f t="shared" ref="CJ102" si="533">IF(CF103&lt;&gt;"",CF103/$G102,"")</f>
        <v/>
      </c>
      <c r="CK102" s="250"/>
      <c r="CL102" s="251"/>
      <c r="CM102" s="251"/>
      <c r="CN102" s="252"/>
      <c r="CO102" s="240" t="str">
        <f t="shared" ref="CO102" si="534">IF(CK103&lt;&gt;"",CK103/$G102,"")</f>
        <v/>
      </c>
      <c r="CP102" s="250"/>
      <c r="CQ102" s="251"/>
      <c r="CR102" s="251"/>
      <c r="CS102" s="252"/>
      <c r="CT102" s="235" t="str">
        <f t="shared" ref="CT102" si="535">IF(CP103&lt;&gt;"",CP103/$G102,"")</f>
        <v/>
      </c>
      <c r="CU102" s="250"/>
      <c r="CV102" s="251"/>
      <c r="CW102" s="251"/>
      <c r="CX102" s="252"/>
      <c r="CY102" s="235" t="str">
        <f t="shared" ref="CY102" si="536">IF(CU103&lt;&gt;"",CU103/$G102,"")</f>
        <v/>
      </c>
      <c r="CZ102" s="250"/>
      <c r="DA102" s="251"/>
      <c r="DB102" s="251"/>
      <c r="DC102" s="252"/>
      <c r="DD102" s="235" t="str">
        <f t="shared" ref="DD102" si="537">IF(CZ103&lt;&gt;"",CZ103/$G102,"")</f>
        <v/>
      </c>
      <c r="DE102" s="250"/>
      <c r="DF102" s="251"/>
      <c r="DG102" s="251"/>
      <c r="DH102" s="252"/>
      <c r="DI102" s="235" t="str">
        <f t="shared" ref="DI102" si="538">IF(DE103&lt;&gt;"",DE103/$G102,"")</f>
        <v/>
      </c>
      <c r="DJ102" s="250"/>
      <c r="DK102" s="251"/>
      <c r="DL102" s="251"/>
      <c r="DM102" s="252"/>
      <c r="DN102" s="240" t="str">
        <f t="shared" ref="DN102" si="539">IF(DJ103&lt;&gt;"",DJ103/$G102,"")</f>
        <v/>
      </c>
      <c r="DO102" s="250"/>
      <c r="DP102" s="251"/>
      <c r="DQ102" s="251"/>
      <c r="DR102" s="252"/>
      <c r="DS102" s="235" t="str">
        <f t="shared" ref="DS102" si="540">IF(DO103&lt;&gt;"",DO103/$G102,"")</f>
        <v/>
      </c>
      <c r="DT102" s="250"/>
      <c r="DU102" s="251"/>
      <c r="DV102" s="251"/>
      <c r="DW102" s="252"/>
      <c r="DX102" s="150"/>
      <c r="DY102" s="270" t="str">
        <f t="shared" ref="DY102" si="541">IF(DT103&lt;&gt;"",DT103/$G102,"")</f>
        <v/>
      </c>
    </row>
    <row r="103" spans="2:129" customFormat="1" ht="18" hidden="1" customHeight="1">
      <c r="B103" t="str">
        <f ca="1">IF(D102="","","x")</f>
        <v/>
      </c>
      <c r="C103" s="256"/>
      <c r="D103" s="258"/>
      <c r="E103" s="258"/>
      <c r="F103" s="258"/>
      <c r="G103" s="272"/>
      <c r="H103" s="273"/>
      <c r="I103" s="267"/>
      <c r="J103" s="267"/>
      <c r="K103" s="267"/>
      <c r="L103" s="267"/>
      <c r="M103" s="270"/>
      <c r="N103" s="267"/>
      <c r="O103" s="267"/>
      <c r="P103" s="267"/>
      <c r="Q103" s="267"/>
      <c r="R103" s="270"/>
      <c r="S103" s="267"/>
      <c r="T103" s="267"/>
      <c r="U103" s="267"/>
      <c r="V103" s="267"/>
      <c r="W103" s="270"/>
      <c r="X103" s="267"/>
      <c r="Y103" s="267"/>
      <c r="Z103" s="267"/>
      <c r="AA103" s="267"/>
      <c r="AB103" s="270"/>
      <c r="AC103" s="267"/>
      <c r="AD103" s="267"/>
      <c r="AE103" s="267"/>
      <c r="AF103" s="267"/>
      <c r="AG103" s="270"/>
      <c r="AH103" s="267"/>
      <c r="AI103" s="267"/>
      <c r="AJ103" s="267"/>
      <c r="AK103" s="267"/>
      <c r="AL103" s="270"/>
      <c r="AM103" s="267"/>
      <c r="AN103" s="267"/>
      <c r="AO103" s="267"/>
      <c r="AP103" s="267"/>
      <c r="AQ103" s="270"/>
      <c r="AR103" s="267"/>
      <c r="AS103" s="267"/>
      <c r="AT103" s="267"/>
      <c r="AU103" s="267"/>
      <c r="AV103" s="270"/>
      <c r="AW103" s="267"/>
      <c r="AX103" s="267"/>
      <c r="AY103" s="267"/>
      <c r="AZ103" s="267"/>
      <c r="BA103" s="270"/>
      <c r="BB103" s="267"/>
      <c r="BC103" s="267"/>
      <c r="BD103" s="267"/>
      <c r="BE103" s="267"/>
      <c r="BF103" s="270"/>
      <c r="BG103" s="271"/>
      <c r="BH103" s="267"/>
      <c r="BI103" s="267"/>
      <c r="BJ103" s="267"/>
      <c r="BK103" s="235"/>
      <c r="BL103" s="267"/>
      <c r="BM103" s="267"/>
      <c r="BN103" s="267"/>
      <c r="BO103" s="267"/>
      <c r="BP103" s="244"/>
      <c r="BQ103" s="267"/>
      <c r="BR103" s="267"/>
      <c r="BS103" s="267"/>
      <c r="BT103" s="267"/>
      <c r="BU103" s="235"/>
      <c r="BV103" s="267"/>
      <c r="BW103" s="267"/>
      <c r="BX103" s="267"/>
      <c r="BY103" s="267"/>
      <c r="BZ103" s="235"/>
      <c r="CA103" s="267"/>
      <c r="CB103" s="267"/>
      <c r="CC103" s="267"/>
      <c r="CD103" s="267"/>
      <c r="CE103" s="235"/>
      <c r="CF103" s="267"/>
      <c r="CG103" s="267"/>
      <c r="CH103" s="267"/>
      <c r="CI103" s="267"/>
      <c r="CJ103" s="235"/>
      <c r="CK103" s="267"/>
      <c r="CL103" s="267"/>
      <c r="CM103" s="267"/>
      <c r="CN103" s="267"/>
      <c r="CO103" s="244"/>
      <c r="CP103" s="267"/>
      <c r="CQ103" s="267"/>
      <c r="CR103" s="267"/>
      <c r="CS103" s="267"/>
      <c r="CT103" s="235"/>
      <c r="CU103" s="267"/>
      <c r="CV103" s="267"/>
      <c r="CW103" s="267"/>
      <c r="CX103" s="267"/>
      <c r="CY103" s="235"/>
      <c r="CZ103" s="267"/>
      <c r="DA103" s="267"/>
      <c r="DB103" s="267"/>
      <c r="DC103" s="267"/>
      <c r="DD103" s="235"/>
      <c r="DE103" s="267"/>
      <c r="DF103" s="267"/>
      <c r="DG103" s="267"/>
      <c r="DH103" s="267"/>
      <c r="DI103" s="235"/>
      <c r="DJ103" s="267"/>
      <c r="DK103" s="267"/>
      <c r="DL103" s="267"/>
      <c r="DM103" s="267"/>
      <c r="DN103" s="244"/>
      <c r="DO103" s="267"/>
      <c r="DP103" s="267"/>
      <c r="DQ103" s="267"/>
      <c r="DR103" s="267"/>
      <c r="DS103" s="235"/>
      <c r="DT103" s="267"/>
      <c r="DU103" s="267"/>
      <c r="DV103" s="267"/>
      <c r="DW103" s="267"/>
      <c r="DX103" s="164"/>
      <c r="DY103" s="270"/>
    </row>
    <row r="104" spans="2:129" customFormat="1" ht="20.100000000000001" customHeight="1">
      <c r="C104" s="268" t="s">
        <v>1277</v>
      </c>
      <c r="D104" s="268"/>
      <c r="E104" s="269" t="s">
        <v>1278</v>
      </c>
      <c r="F104" s="269"/>
      <c r="G104" s="165">
        <f>SUM(G10:G65)</f>
        <v>11051630.340000002</v>
      </c>
      <c r="H104" s="166">
        <f ca="1">SUM(H10:H103)</f>
        <v>0.99999999999999967</v>
      </c>
      <c r="I104" s="265">
        <f>SUM(I10:L103)</f>
        <v>134181.31880799998</v>
      </c>
      <c r="J104" s="265"/>
      <c r="K104" s="265"/>
      <c r="L104" s="265"/>
      <c r="M104" s="167">
        <f>I104/G104</f>
        <v>1.2141314419678641E-2</v>
      </c>
      <c r="N104" s="265">
        <f>SUM(N10:Q103)</f>
        <v>69630.997306000005</v>
      </c>
      <c r="O104" s="265"/>
      <c r="P104" s="265"/>
      <c r="Q104" s="265"/>
      <c r="R104" s="168">
        <f>N104/G104</f>
        <v>6.300518128441129E-3</v>
      </c>
      <c r="S104" s="265">
        <f>SUM(S10:V103)</f>
        <v>214035.48894899999</v>
      </c>
      <c r="T104" s="265"/>
      <c r="U104" s="265"/>
      <c r="V104" s="265"/>
      <c r="W104" s="167">
        <f>S104/G104</f>
        <v>1.9366870078374333E-2</v>
      </c>
      <c r="X104" s="265">
        <f>SUM(X10:AA103)</f>
        <v>263310.05494900001</v>
      </c>
      <c r="Y104" s="265"/>
      <c r="Z104" s="265"/>
      <c r="AA104" s="265"/>
      <c r="AB104" s="167">
        <f>X104/G104</f>
        <v>2.3825448992442502E-2</v>
      </c>
      <c r="AC104" s="265">
        <f>SUM(AC10:AF103)</f>
        <v>263310.05494900001</v>
      </c>
      <c r="AD104" s="265"/>
      <c r="AE104" s="265"/>
      <c r="AF104" s="265"/>
      <c r="AG104" s="167">
        <f>AC104/G104</f>
        <v>2.3825448992442502E-2</v>
      </c>
      <c r="AH104" s="265">
        <f>SUM(AH10:AK103)</f>
        <v>602134.46094899997</v>
      </c>
      <c r="AI104" s="265"/>
      <c r="AJ104" s="265"/>
      <c r="AK104" s="265"/>
      <c r="AL104" s="167">
        <f>AH104/G104</f>
        <v>5.4483767772221726E-2</v>
      </c>
      <c r="AM104" s="265">
        <f>SUM(AM10:AP103)</f>
        <v>554859.86294899997</v>
      </c>
      <c r="AN104" s="265"/>
      <c r="AO104" s="265"/>
      <c r="AP104" s="265"/>
      <c r="AQ104" s="167">
        <f>AM104/G104</f>
        <v>5.0206154737256613E-2</v>
      </c>
      <c r="AR104" s="265">
        <f>SUM(AR10:AU103)</f>
        <v>361761.53494899999</v>
      </c>
      <c r="AS104" s="265"/>
      <c r="AT104" s="265"/>
      <c r="AU104" s="265"/>
      <c r="AV104" s="167">
        <f>AR104/G104</f>
        <v>3.2733770839190046E-2</v>
      </c>
      <c r="AW104" s="265">
        <f>SUM(AW10:AZ103)</f>
        <v>361761.53494899999</v>
      </c>
      <c r="AX104" s="265"/>
      <c r="AY104" s="265"/>
      <c r="AZ104" s="265"/>
      <c r="BA104" s="167">
        <f>AW104/G104</f>
        <v>3.2733770839190046E-2</v>
      </c>
      <c r="BB104" s="265">
        <f>SUM(BB10:BE103)</f>
        <v>365533.67446099996</v>
      </c>
      <c r="BC104" s="265"/>
      <c r="BD104" s="265"/>
      <c r="BE104" s="265"/>
      <c r="BF104" s="167">
        <f>BB104/G104</f>
        <v>3.3075090571749968E-2</v>
      </c>
      <c r="BG104" s="265">
        <f>SUM(BG10:BJ103)</f>
        <v>453087.20191499993</v>
      </c>
      <c r="BH104" s="265"/>
      <c r="BI104" s="265"/>
      <c r="BJ104" s="265"/>
      <c r="BK104" s="167">
        <f>BG104/G104</f>
        <v>4.0997317859529481E-2</v>
      </c>
      <c r="BL104" s="264">
        <f>SUM(BL10:BO103)</f>
        <v>453087.20191499993</v>
      </c>
      <c r="BM104" s="264"/>
      <c r="BN104" s="264"/>
      <c r="BO104" s="264"/>
      <c r="BP104" s="167">
        <f>BL104/G104</f>
        <v>4.0997317859529481E-2</v>
      </c>
      <c r="BQ104" s="264">
        <f>SUM(BQ10:BT103)</f>
        <v>609047.37451500003</v>
      </c>
      <c r="BR104" s="264"/>
      <c r="BS104" s="264"/>
      <c r="BT104" s="264"/>
      <c r="BU104" s="167">
        <f>BQ104/G104</f>
        <v>5.5109278520710993E-2</v>
      </c>
      <c r="BV104" s="264">
        <f>SUM(BV10:BY103)</f>
        <v>318497.55051500001</v>
      </c>
      <c r="BW104" s="264"/>
      <c r="BX104" s="264"/>
      <c r="BY104" s="264"/>
      <c r="BZ104" s="167">
        <f>BV104/G104</f>
        <v>2.8819055715448402E-2</v>
      </c>
      <c r="CA104" s="264">
        <f>SUM(CA10:CD103)</f>
        <v>412706.087015</v>
      </c>
      <c r="CB104" s="264"/>
      <c r="CC104" s="264"/>
      <c r="CD104" s="264"/>
      <c r="CE104" s="167">
        <f>CA104/G104</f>
        <v>3.734345741924263E-2</v>
      </c>
      <c r="CF104" s="264">
        <f>SUM(CF10:CI103)</f>
        <v>520271.69331499992</v>
      </c>
      <c r="CG104" s="264"/>
      <c r="CH104" s="264"/>
      <c r="CI104" s="264"/>
      <c r="CJ104" s="167">
        <f>CF104/G104</f>
        <v>4.7076465400036155E-2</v>
      </c>
      <c r="CK104" s="264">
        <f>SUM(CK10:CN103)</f>
        <v>775503.40431499993</v>
      </c>
      <c r="CL104" s="264"/>
      <c r="CM104" s="264"/>
      <c r="CN104" s="264"/>
      <c r="CO104" s="167">
        <f>CK104/G104</f>
        <v>7.0170950389840836E-2</v>
      </c>
      <c r="CP104" s="264">
        <f>SUM(CP10:CS103)</f>
        <v>753198.34331499983</v>
      </c>
      <c r="CQ104" s="264"/>
      <c r="CR104" s="264"/>
      <c r="CS104" s="264"/>
      <c r="CT104" s="167">
        <f>CP104/G104</f>
        <v>6.815269061152833E-2</v>
      </c>
      <c r="CU104" s="264">
        <f>SUM(CU10:CX103)</f>
        <v>657867.634815</v>
      </c>
      <c r="CV104" s="264"/>
      <c r="CW104" s="264"/>
      <c r="CX104" s="264"/>
      <c r="CY104" s="167">
        <f>CU104/G104</f>
        <v>5.9526749861866977E-2</v>
      </c>
      <c r="CZ104" s="264">
        <f>SUM(CZ10:DC103)</f>
        <v>755176.57501500007</v>
      </c>
      <c r="DA104" s="264"/>
      <c r="DB104" s="264"/>
      <c r="DC104" s="264"/>
      <c r="DD104" s="167">
        <f>CZ104/G104</f>
        <v>6.8331689694843697E-2</v>
      </c>
      <c r="DE104" s="264">
        <f>SUM(DE10:DH103)</f>
        <v>859741.16351499991</v>
      </c>
      <c r="DF104" s="264"/>
      <c r="DG104" s="264"/>
      <c r="DH104" s="264"/>
      <c r="DI104" s="167">
        <f>DE104/G104</f>
        <v>7.7793152418722658E-2</v>
      </c>
      <c r="DJ104" s="264">
        <f>SUM(DJ10:DM103)</f>
        <v>674406.72301499988</v>
      </c>
      <c r="DK104" s="264"/>
      <c r="DL104" s="264"/>
      <c r="DM104" s="264"/>
      <c r="DN104" s="167">
        <f>DJ104/G104</f>
        <v>6.1023279124173074E-2</v>
      </c>
      <c r="DO104" s="264">
        <f>SUM(DO10:DR103)</f>
        <v>308408.391015</v>
      </c>
      <c r="DP104" s="264"/>
      <c r="DQ104" s="264"/>
      <c r="DR104" s="264"/>
      <c r="DS104" s="167">
        <f>DO104/G104</f>
        <v>2.7906144299701573E-2</v>
      </c>
      <c r="DT104" s="264">
        <f>SUM(DT10:DW103)</f>
        <v>310112.01258700003</v>
      </c>
      <c r="DU104" s="264"/>
      <c r="DV104" s="264"/>
      <c r="DW104" s="264"/>
      <c r="DX104" s="169">
        <f>DT104/G104</f>
        <v>2.8060295453837987E-2</v>
      </c>
      <c r="DY104" s="170"/>
    </row>
    <row r="105" spans="2:129" customFormat="1" ht="26.25" customHeight="1">
      <c r="C105" s="268"/>
      <c r="D105" s="268"/>
      <c r="E105" s="266" t="s">
        <v>1107</v>
      </c>
      <c r="F105" s="266"/>
      <c r="G105" s="263"/>
      <c r="H105" s="263"/>
      <c r="I105" s="260">
        <f>I104</f>
        <v>134181.31880799998</v>
      </c>
      <c r="J105" s="260"/>
      <c r="K105" s="260"/>
      <c r="L105" s="260"/>
      <c r="M105" s="72">
        <f>M104</f>
        <v>1.2141314419678641E-2</v>
      </c>
      <c r="N105" s="260">
        <f>N104+I105</f>
        <v>203812.31611399999</v>
      </c>
      <c r="O105" s="260"/>
      <c r="P105" s="260"/>
      <c r="Q105" s="260"/>
      <c r="R105" s="152">
        <f>R104+M105</f>
        <v>1.844183254811977E-2</v>
      </c>
      <c r="S105" s="260">
        <f>S104+N105</f>
        <v>417847.80506299995</v>
      </c>
      <c r="T105" s="260"/>
      <c r="U105" s="260"/>
      <c r="V105" s="260"/>
      <c r="W105" s="72">
        <f>W104+R105</f>
        <v>3.7808702626494106E-2</v>
      </c>
      <c r="X105" s="260">
        <f>X104+S105</f>
        <v>681157.86001199996</v>
      </c>
      <c r="Y105" s="260"/>
      <c r="Z105" s="260"/>
      <c r="AA105" s="260"/>
      <c r="AB105" s="72">
        <f>AB104+W105</f>
        <v>6.1634151618936608E-2</v>
      </c>
      <c r="AC105" s="260">
        <f>AC104+X105</f>
        <v>944467.91496099997</v>
      </c>
      <c r="AD105" s="260"/>
      <c r="AE105" s="260"/>
      <c r="AF105" s="260"/>
      <c r="AG105" s="72">
        <f>AG104+AB105</f>
        <v>8.5459600611379111E-2</v>
      </c>
      <c r="AH105" s="260">
        <f>AH104+AC105</f>
        <v>1546602.3759099999</v>
      </c>
      <c r="AI105" s="260"/>
      <c r="AJ105" s="260"/>
      <c r="AK105" s="260"/>
      <c r="AL105" s="72">
        <f>AL104+AG105</f>
        <v>0.13994336838360083</v>
      </c>
      <c r="AM105" s="260">
        <f>AM104+AH105</f>
        <v>2101462.2388589997</v>
      </c>
      <c r="AN105" s="260"/>
      <c r="AO105" s="260"/>
      <c r="AP105" s="260"/>
      <c r="AQ105" s="72">
        <f>AQ104+AL105</f>
        <v>0.19014952312085745</v>
      </c>
      <c r="AR105" s="260">
        <f>AR104+AM105</f>
        <v>2463223.7738079997</v>
      </c>
      <c r="AS105" s="260"/>
      <c r="AT105" s="260"/>
      <c r="AU105" s="260"/>
      <c r="AV105" s="72">
        <f>AV104+AQ105</f>
        <v>0.2228832939600475</v>
      </c>
      <c r="AW105" s="260">
        <f>AW104+AR105</f>
        <v>2824985.3087569997</v>
      </c>
      <c r="AX105" s="260"/>
      <c r="AY105" s="260"/>
      <c r="AZ105" s="260"/>
      <c r="BA105" s="72">
        <f>BA104+AV105</f>
        <v>0.25561706479923751</v>
      </c>
      <c r="BB105" s="260">
        <f>BB104+AW105</f>
        <v>3190518.9832179998</v>
      </c>
      <c r="BC105" s="260"/>
      <c r="BD105" s="260"/>
      <c r="BE105" s="260"/>
      <c r="BF105" s="72">
        <f>BA105+BF104</f>
        <v>0.28869215537098747</v>
      </c>
      <c r="BG105" s="261">
        <f>BB105+BG104</f>
        <v>3643606.1851329999</v>
      </c>
      <c r="BH105" s="262"/>
      <c r="BI105" s="262"/>
      <c r="BJ105" s="262"/>
      <c r="BK105" s="72">
        <f>BF105+BK104</f>
        <v>0.32968947323051695</v>
      </c>
      <c r="BL105" s="259">
        <f>BG105+BL104</f>
        <v>4096693.387048</v>
      </c>
      <c r="BM105" s="259"/>
      <c r="BN105" s="259"/>
      <c r="BO105" s="259"/>
      <c r="BP105" s="72">
        <f>BK105+BP104</f>
        <v>0.37068679109004643</v>
      </c>
      <c r="BQ105" s="259">
        <f>BL105+BQ104</f>
        <v>4705740.7615630003</v>
      </c>
      <c r="BR105" s="259"/>
      <c r="BS105" s="259"/>
      <c r="BT105" s="259"/>
      <c r="BU105" s="72">
        <f>BP105+BU104</f>
        <v>0.42579606961075744</v>
      </c>
      <c r="BV105" s="259">
        <f>BQ105+BV104</f>
        <v>5024238.312078</v>
      </c>
      <c r="BW105" s="259"/>
      <c r="BX105" s="259"/>
      <c r="BY105" s="259"/>
      <c r="BZ105" s="72">
        <f>BU105+BZ104</f>
        <v>0.45461512532620585</v>
      </c>
      <c r="CA105" s="259">
        <f>BV105+CA104</f>
        <v>5436944.3990930002</v>
      </c>
      <c r="CB105" s="259"/>
      <c r="CC105" s="259"/>
      <c r="CD105" s="259"/>
      <c r="CE105" s="72">
        <f>BZ105+CE104</f>
        <v>0.49195858274544846</v>
      </c>
      <c r="CF105" s="259">
        <f>CA105+CF104</f>
        <v>5957216.0924080005</v>
      </c>
      <c r="CG105" s="259"/>
      <c r="CH105" s="259"/>
      <c r="CI105" s="259"/>
      <c r="CJ105" s="72">
        <f>CE105+CJ104</f>
        <v>0.53903504814548464</v>
      </c>
      <c r="CK105" s="259">
        <f>CF105+CK104</f>
        <v>6732719.496723</v>
      </c>
      <c r="CL105" s="259"/>
      <c r="CM105" s="259"/>
      <c r="CN105" s="259"/>
      <c r="CO105" s="72">
        <f>CJ105+CO104</f>
        <v>0.60920599853532553</v>
      </c>
      <c r="CP105" s="259">
        <f>CK105+CP104</f>
        <v>7485917.8400379997</v>
      </c>
      <c r="CQ105" s="259"/>
      <c r="CR105" s="259"/>
      <c r="CS105" s="259"/>
      <c r="CT105" s="72">
        <f>CO105+CT104</f>
        <v>0.67735868914685382</v>
      </c>
      <c r="CU105" s="259">
        <f>CP105+CU104</f>
        <v>8143785.4748529997</v>
      </c>
      <c r="CV105" s="259"/>
      <c r="CW105" s="259"/>
      <c r="CX105" s="259"/>
      <c r="CY105" s="72">
        <f>CT105+CY104</f>
        <v>0.73688543900872083</v>
      </c>
      <c r="CZ105" s="259">
        <f>CU105+CZ104</f>
        <v>8898962.0498679988</v>
      </c>
      <c r="DA105" s="259"/>
      <c r="DB105" s="259"/>
      <c r="DC105" s="259"/>
      <c r="DD105" s="72">
        <f>CY105+DD104</f>
        <v>0.80521712870356454</v>
      </c>
      <c r="DE105" s="259">
        <f>CZ105+DE104</f>
        <v>9758703.2133829985</v>
      </c>
      <c r="DF105" s="259"/>
      <c r="DG105" s="259"/>
      <c r="DH105" s="259"/>
      <c r="DI105" s="72">
        <f>DD105+DI104</f>
        <v>0.88301028112228719</v>
      </c>
      <c r="DJ105" s="259">
        <f>DE105+DJ104</f>
        <v>10433109.936397998</v>
      </c>
      <c r="DK105" s="259"/>
      <c r="DL105" s="259"/>
      <c r="DM105" s="259"/>
      <c r="DN105" s="72">
        <f>DI105+DN104</f>
        <v>0.94403356024646023</v>
      </c>
      <c r="DO105" s="259">
        <f>DJ105+DO104</f>
        <v>10741518.327412998</v>
      </c>
      <c r="DP105" s="259"/>
      <c r="DQ105" s="259"/>
      <c r="DR105" s="259"/>
      <c r="DS105" s="72">
        <f>DN105+DS104</f>
        <v>0.97193970454616185</v>
      </c>
      <c r="DT105" s="259">
        <f>DO105+DT104</f>
        <v>11051630.339999998</v>
      </c>
      <c r="DU105" s="259"/>
      <c r="DV105" s="259"/>
      <c r="DW105" s="259"/>
      <c r="DX105" s="160">
        <f>DS105+DX104</f>
        <v>0.99999999999999989</v>
      </c>
      <c r="DY105" s="73"/>
    </row>
    <row r="106" spans="2:129" customFormat="1">
      <c r="C106" s="59"/>
      <c r="D106" s="59"/>
      <c r="E106" s="59"/>
      <c r="F106" s="59"/>
      <c r="BK106" s="84"/>
      <c r="BP106" s="84"/>
      <c r="BU106" s="84"/>
      <c r="BZ106" s="84"/>
      <c r="CE106" s="84"/>
      <c r="CJ106" s="84"/>
      <c r="CO106" s="84"/>
      <c r="CT106" s="84"/>
      <c r="CY106" s="84"/>
      <c r="DD106" s="84"/>
      <c r="DI106" s="84"/>
      <c r="DN106" s="84"/>
      <c r="DS106" s="84"/>
      <c r="DX106" s="84"/>
    </row>
    <row r="107" spans="2:129" s="83" customFormat="1">
      <c r="C107" s="158"/>
      <c r="D107" s="158"/>
      <c r="E107" s="158"/>
      <c r="F107" s="158"/>
      <c r="I107" s="238"/>
      <c r="J107" s="238"/>
      <c r="K107" s="238"/>
      <c r="L107" s="238"/>
      <c r="N107" s="238"/>
      <c r="O107" s="238"/>
      <c r="P107" s="238"/>
      <c r="Q107" s="238"/>
      <c r="S107" s="238"/>
      <c r="T107" s="238"/>
      <c r="U107" s="238"/>
      <c r="V107" s="238"/>
      <c r="X107" s="238"/>
      <c r="Y107" s="238"/>
      <c r="Z107" s="238"/>
      <c r="AA107" s="238"/>
      <c r="AC107" s="238"/>
      <c r="AD107" s="238"/>
      <c r="AE107" s="238"/>
      <c r="AF107" s="238"/>
      <c r="AH107" s="238"/>
      <c r="AI107" s="238"/>
      <c r="AJ107" s="238"/>
      <c r="AK107" s="238"/>
      <c r="AM107" s="238"/>
      <c r="AN107" s="238"/>
      <c r="AO107" s="238"/>
      <c r="AP107" s="238"/>
      <c r="AR107" s="238"/>
      <c r="AS107" s="238"/>
      <c r="AT107" s="238"/>
      <c r="AU107" s="238"/>
      <c r="AW107" s="238"/>
      <c r="AX107" s="238"/>
      <c r="AY107" s="238"/>
      <c r="AZ107" s="238"/>
      <c r="BB107" s="238"/>
      <c r="BC107" s="238"/>
      <c r="BD107" s="238"/>
      <c r="BE107" s="238"/>
      <c r="BG107" s="238"/>
      <c r="BH107" s="238"/>
      <c r="BI107" s="238"/>
      <c r="BJ107" s="238"/>
      <c r="BL107" s="238"/>
      <c r="BM107" s="238"/>
      <c r="BN107" s="238"/>
      <c r="BO107" s="238"/>
      <c r="BQ107" s="238"/>
      <c r="BR107" s="238"/>
      <c r="BS107" s="238"/>
      <c r="BT107" s="238"/>
      <c r="BV107" s="238"/>
      <c r="BW107" s="238"/>
      <c r="BX107" s="238"/>
      <c r="BY107" s="238"/>
      <c r="CA107" s="238"/>
      <c r="CB107" s="238"/>
      <c r="CC107" s="238"/>
      <c r="CD107" s="238"/>
      <c r="CF107" s="238"/>
      <c r="CG107" s="238"/>
      <c r="CH107" s="238"/>
      <c r="CI107" s="238"/>
      <c r="CK107" s="238"/>
      <c r="CL107" s="238"/>
      <c r="CM107" s="238"/>
      <c r="CN107" s="238"/>
      <c r="CP107" s="238"/>
      <c r="CQ107" s="238"/>
      <c r="CR107" s="238"/>
      <c r="CS107" s="238"/>
      <c r="CU107" s="238"/>
      <c r="CV107" s="238"/>
      <c r="CW107" s="238"/>
      <c r="CX107" s="238"/>
      <c r="CZ107" s="238"/>
      <c r="DA107" s="238"/>
      <c r="DB107" s="238"/>
      <c r="DC107" s="238"/>
      <c r="DE107" s="238"/>
      <c r="DF107" s="238"/>
      <c r="DG107" s="238"/>
      <c r="DH107" s="238"/>
      <c r="DJ107" s="238"/>
      <c r="DK107" s="238"/>
      <c r="DL107" s="238"/>
      <c r="DM107" s="238"/>
      <c r="DO107" s="238"/>
      <c r="DP107" s="238"/>
      <c r="DQ107" s="238"/>
      <c r="DR107" s="238"/>
      <c r="DT107" s="238"/>
      <c r="DU107" s="238"/>
      <c r="DV107" s="238"/>
      <c r="DW107" s="238"/>
    </row>
    <row r="108" spans="2:129" customFormat="1">
      <c r="G108" s="60"/>
      <c r="I108" s="238"/>
      <c r="J108" s="239"/>
      <c r="K108" s="239"/>
      <c r="L108" s="239"/>
      <c r="N108" s="238"/>
      <c r="O108" s="239"/>
      <c r="P108" s="239"/>
      <c r="Q108" s="239"/>
      <c r="S108" s="238"/>
      <c r="T108" s="239"/>
      <c r="U108" s="239"/>
      <c r="V108" s="239"/>
      <c r="X108" s="238"/>
      <c r="Y108" s="239"/>
      <c r="Z108" s="239"/>
      <c r="AA108" s="239"/>
      <c r="AC108" s="238"/>
      <c r="AD108" s="239"/>
      <c r="AE108" s="239"/>
      <c r="AF108" s="239"/>
      <c r="AH108" s="238"/>
      <c r="AI108" s="239"/>
      <c r="AJ108" s="239"/>
      <c r="AK108" s="239"/>
      <c r="BK108" s="84"/>
      <c r="BP108" s="84"/>
      <c r="BU108" s="84"/>
      <c r="BZ108" s="84"/>
      <c r="CE108" s="84"/>
      <c r="CJ108" s="84"/>
      <c r="CO108" s="84"/>
      <c r="CT108" s="84"/>
      <c r="CY108" s="84"/>
      <c r="DD108" s="84"/>
      <c r="DI108" s="84"/>
      <c r="DN108" s="84"/>
      <c r="DS108" s="84"/>
      <c r="DX108" s="84"/>
    </row>
    <row r="109" spans="2:129" customFormat="1">
      <c r="BK109" s="84"/>
      <c r="BP109" s="84"/>
      <c r="BU109" s="84"/>
      <c r="BZ109" s="84"/>
      <c r="CE109" s="84"/>
      <c r="CJ109" s="84"/>
      <c r="CO109" s="84"/>
      <c r="CT109" s="84"/>
      <c r="CY109" s="84"/>
      <c r="DD109" s="84"/>
      <c r="DI109" s="84"/>
      <c r="DN109" s="84"/>
      <c r="DS109" s="84"/>
      <c r="DX109" s="84"/>
    </row>
    <row r="110" spans="2:129" customFormat="1">
      <c r="BK110" s="84"/>
      <c r="BP110" s="84"/>
      <c r="BU110" s="84"/>
      <c r="BZ110" s="84"/>
      <c r="CE110" s="84"/>
      <c r="CJ110" s="84"/>
      <c r="CO110" s="84"/>
      <c r="CT110" s="84"/>
      <c r="CY110" s="84"/>
      <c r="DD110" s="84"/>
      <c r="DI110" s="84"/>
      <c r="DN110" s="84"/>
      <c r="DS110" s="84"/>
      <c r="DX110" s="84"/>
    </row>
    <row r="111" spans="2:129" customFormat="1">
      <c r="BK111" s="84"/>
      <c r="BP111" s="84"/>
      <c r="BU111" s="84"/>
      <c r="BZ111" s="84"/>
      <c r="CE111" s="84"/>
      <c r="CJ111" s="84"/>
      <c r="CO111" s="84"/>
      <c r="CT111" s="84"/>
      <c r="CY111" s="84"/>
      <c r="DD111" s="84"/>
      <c r="DI111" s="84"/>
      <c r="DN111" s="84"/>
      <c r="DS111" s="84"/>
      <c r="DX111" s="84"/>
    </row>
    <row r="112" spans="2:129" customFormat="1">
      <c r="BK112" s="84"/>
      <c r="BP112" s="84"/>
      <c r="BU112" s="84"/>
      <c r="BZ112" s="84"/>
      <c r="CE112" s="84"/>
      <c r="CJ112" s="84"/>
      <c r="CO112" s="84"/>
      <c r="CT112" s="84"/>
      <c r="CY112" s="84"/>
      <c r="DD112" s="84"/>
      <c r="DI112" s="84"/>
      <c r="DN112" s="84"/>
      <c r="DS112" s="84"/>
      <c r="DX112" s="84"/>
    </row>
    <row r="113" spans="63:128" customFormat="1">
      <c r="BK113" s="84"/>
      <c r="BP113" s="84"/>
      <c r="BU113" s="84"/>
      <c r="BZ113" s="84"/>
      <c r="CE113" s="84"/>
      <c r="CJ113" s="84"/>
      <c r="CO113" s="84"/>
      <c r="CT113" s="84"/>
      <c r="CY113" s="84"/>
      <c r="DD113" s="84"/>
      <c r="DI113" s="84"/>
      <c r="DN113" s="84"/>
      <c r="DS113" s="84"/>
      <c r="DX113" s="84"/>
    </row>
    <row r="114" spans="63:128" customFormat="1">
      <c r="BK114" s="84"/>
      <c r="BP114" s="84"/>
      <c r="BU114" s="84"/>
      <c r="BZ114" s="84"/>
      <c r="CE114" s="84"/>
      <c r="CJ114" s="84"/>
      <c r="CO114" s="84"/>
      <c r="CT114" s="84"/>
      <c r="CY114" s="84"/>
      <c r="DD114" s="84"/>
      <c r="DI114" s="84"/>
      <c r="DN114" s="84"/>
      <c r="DS114" s="84"/>
      <c r="DX114" s="84"/>
    </row>
    <row r="115" spans="63:128" customFormat="1">
      <c r="BK115" s="84"/>
      <c r="BP115" s="84"/>
      <c r="BU115" s="84"/>
      <c r="BZ115" s="84"/>
      <c r="CE115" s="84"/>
      <c r="CJ115" s="84"/>
      <c r="CO115" s="84"/>
      <c r="CT115" s="84"/>
      <c r="CY115" s="84"/>
      <c r="DD115" s="84"/>
      <c r="DI115" s="84"/>
      <c r="DN115" s="84"/>
      <c r="DS115" s="84"/>
      <c r="DX115" s="84"/>
    </row>
    <row r="116" spans="63:128" customFormat="1">
      <c r="BK116" s="84"/>
      <c r="BP116" s="84"/>
      <c r="BU116" s="84"/>
      <c r="BZ116" s="84"/>
      <c r="CE116" s="84"/>
      <c r="CJ116" s="84"/>
      <c r="CO116" s="84"/>
      <c r="CT116" s="84"/>
      <c r="CY116" s="84"/>
      <c r="DD116" s="84"/>
      <c r="DI116" s="84"/>
      <c r="DN116" s="84"/>
      <c r="DS116" s="84"/>
      <c r="DX116" s="84"/>
    </row>
    <row r="117" spans="63:128" customFormat="1">
      <c r="BK117" s="84"/>
      <c r="BP117" s="84"/>
      <c r="BU117" s="84"/>
      <c r="BZ117" s="84"/>
      <c r="CE117" s="84"/>
      <c r="CJ117" s="84"/>
      <c r="CO117" s="84"/>
      <c r="CT117" s="84"/>
      <c r="CY117" s="84"/>
      <c r="DD117" s="84"/>
      <c r="DI117" s="84"/>
      <c r="DN117" s="84"/>
      <c r="DS117" s="84"/>
      <c r="DX117" s="84"/>
    </row>
    <row r="118" spans="63:128" customFormat="1">
      <c r="BK118" s="84"/>
      <c r="BP118" s="84"/>
      <c r="BU118" s="84"/>
      <c r="BZ118" s="84"/>
      <c r="CE118" s="84"/>
      <c r="CJ118" s="84"/>
      <c r="CO118" s="84"/>
      <c r="CT118" s="84"/>
      <c r="CY118" s="84"/>
      <c r="DD118" s="84"/>
      <c r="DI118" s="84"/>
      <c r="DN118" s="84"/>
      <c r="DS118" s="84"/>
      <c r="DX118" s="84"/>
    </row>
    <row r="119" spans="63:128" customFormat="1">
      <c r="BK119" s="84"/>
      <c r="BP119" s="84"/>
      <c r="BU119" s="84"/>
      <c r="BZ119" s="84"/>
      <c r="CE119" s="84"/>
      <c r="CJ119" s="84"/>
      <c r="CO119" s="84"/>
      <c r="CT119" s="84"/>
      <c r="CY119" s="84"/>
      <c r="DD119" s="84"/>
      <c r="DI119" s="84"/>
      <c r="DN119" s="84"/>
      <c r="DS119" s="84"/>
      <c r="DX119" s="84"/>
    </row>
    <row r="120" spans="63:128" customFormat="1">
      <c r="BK120" s="84"/>
      <c r="BP120" s="84"/>
      <c r="BU120" s="84"/>
      <c r="BZ120" s="84"/>
      <c r="CE120" s="84"/>
      <c r="CJ120" s="84"/>
      <c r="CO120" s="84"/>
      <c r="CT120" s="84"/>
      <c r="CY120" s="84"/>
      <c r="DD120" s="84"/>
      <c r="DI120" s="84"/>
      <c r="DN120" s="84"/>
      <c r="DS120" s="84"/>
      <c r="DX120" s="84"/>
    </row>
    <row r="121" spans="63:128" customFormat="1">
      <c r="BK121" s="84"/>
      <c r="BP121" s="84"/>
      <c r="BU121" s="84"/>
      <c r="BZ121" s="84"/>
      <c r="CE121" s="84"/>
      <c r="CJ121" s="84"/>
      <c r="CO121" s="84"/>
      <c r="CT121" s="84"/>
      <c r="CY121" s="84"/>
      <c r="DD121" s="84"/>
      <c r="DI121" s="84"/>
      <c r="DN121" s="84"/>
      <c r="DS121" s="84"/>
      <c r="DX121" s="84"/>
    </row>
    <row r="122" spans="63:128" customFormat="1">
      <c r="BK122" s="84"/>
      <c r="BP122" s="84"/>
      <c r="BU122" s="84"/>
      <c r="BZ122" s="84"/>
      <c r="CE122" s="84"/>
      <c r="CJ122" s="84"/>
      <c r="CO122" s="84"/>
      <c r="CT122" s="84"/>
      <c r="CY122" s="84"/>
      <c r="DD122" s="84"/>
      <c r="DI122" s="84"/>
      <c r="DN122" s="84"/>
      <c r="DS122" s="84"/>
      <c r="DX122" s="84"/>
    </row>
    <row r="123" spans="63:128" customFormat="1">
      <c r="BK123" s="84"/>
      <c r="BP123" s="84"/>
      <c r="BU123" s="84"/>
      <c r="BZ123" s="84"/>
      <c r="CE123" s="84"/>
      <c r="CJ123" s="84"/>
      <c r="CO123" s="84"/>
      <c r="CT123" s="84"/>
      <c r="CY123" s="84"/>
      <c r="DD123" s="84"/>
      <c r="DI123" s="84"/>
      <c r="DN123" s="84"/>
      <c r="DS123" s="84"/>
      <c r="DX123" s="84"/>
    </row>
    <row r="124" spans="63:128" customFormat="1">
      <c r="BK124" s="84"/>
      <c r="BP124" s="84"/>
      <c r="BU124" s="84"/>
      <c r="BZ124" s="84"/>
      <c r="CE124" s="84"/>
      <c r="CJ124" s="84"/>
      <c r="CO124" s="84"/>
      <c r="CT124" s="84"/>
      <c r="CY124" s="84"/>
      <c r="DD124" s="84"/>
      <c r="DI124" s="84"/>
      <c r="DN124" s="84"/>
      <c r="DS124" s="84"/>
      <c r="DX124" s="84"/>
    </row>
    <row r="125" spans="63:128" customFormat="1">
      <c r="BK125" s="84"/>
      <c r="BP125" s="84"/>
      <c r="BU125" s="84"/>
      <c r="BZ125" s="84"/>
      <c r="CE125" s="84"/>
      <c r="CJ125" s="84"/>
      <c r="CO125" s="84"/>
      <c r="CT125" s="84"/>
      <c r="CY125" s="84"/>
      <c r="DD125" s="84"/>
      <c r="DI125" s="84"/>
      <c r="DN125" s="84"/>
      <c r="DS125" s="84"/>
      <c r="DX125" s="84"/>
    </row>
    <row r="126" spans="63:128" customFormat="1">
      <c r="BK126" s="84"/>
      <c r="BP126" s="84"/>
      <c r="BU126" s="84"/>
      <c r="BZ126" s="84"/>
      <c r="CE126" s="84"/>
      <c r="CJ126" s="84"/>
      <c r="CO126" s="84"/>
      <c r="CT126" s="84"/>
      <c r="CY126" s="84"/>
      <c r="DD126" s="84"/>
      <c r="DI126" s="84"/>
      <c r="DN126" s="84"/>
      <c r="DS126" s="84"/>
      <c r="DX126" s="84"/>
    </row>
    <row r="127" spans="63:128" customFormat="1">
      <c r="BK127" s="84"/>
      <c r="BP127" s="84"/>
      <c r="BU127" s="84"/>
      <c r="BZ127" s="84"/>
      <c r="CE127" s="84"/>
      <c r="CJ127" s="84"/>
      <c r="CO127" s="84"/>
      <c r="CT127" s="84"/>
      <c r="CY127" s="84"/>
      <c r="DD127" s="84"/>
      <c r="DI127" s="84"/>
      <c r="DN127" s="84"/>
      <c r="DS127" s="84"/>
      <c r="DX127" s="84"/>
    </row>
    <row r="128" spans="63:128" customFormat="1">
      <c r="BK128" s="84"/>
      <c r="BP128" s="84"/>
      <c r="BU128" s="84"/>
      <c r="BZ128" s="84"/>
      <c r="CE128" s="84"/>
      <c r="CJ128" s="84"/>
      <c r="CO128" s="84"/>
      <c r="CT128" s="84"/>
      <c r="CY128" s="84"/>
      <c r="DD128" s="84"/>
      <c r="DI128" s="84"/>
      <c r="DN128" s="84"/>
      <c r="DS128" s="84"/>
      <c r="DX128" s="84"/>
    </row>
    <row r="129" spans="63:128" customFormat="1">
      <c r="BK129" s="84"/>
      <c r="BP129" s="84"/>
      <c r="BU129" s="84"/>
      <c r="BZ129" s="84"/>
      <c r="CE129" s="84"/>
      <c r="CJ129" s="84"/>
      <c r="CO129" s="84"/>
      <c r="CT129" s="84"/>
      <c r="CY129" s="84"/>
      <c r="DD129" s="84"/>
      <c r="DI129" s="84"/>
      <c r="DN129" s="84"/>
      <c r="DS129" s="84"/>
      <c r="DX129" s="84"/>
    </row>
    <row r="130" spans="63:128" customFormat="1">
      <c r="BK130" s="84"/>
      <c r="BP130" s="84"/>
      <c r="BU130" s="84"/>
      <c r="BZ130" s="84"/>
      <c r="CE130" s="84"/>
      <c r="CJ130" s="84"/>
      <c r="CO130" s="84"/>
      <c r="CT130" s="84"/>
      <c r="CY130" s="84"/>
      <c r="DD130" s="84"/>
      <c r="DI130" s="84"/>
      <c r="DN130" s="84"/>
      <c r="DS130" s="84"/>
      <c r="DX130" s="84"/>
    </row>
    <row r="131" spans="63:128" customFormat="1">
      <c r="BK131" s="84"/>
      <c r="BP131" s="84"/>
      <c r="BU131" s="84"/>
      <c r="BZ131" s="84"/>
      <c r="CE131" s="84"/>
      <c r="CJ131" s="84"/>
      <c r="CO131" s="84"/>
      <c r="CT131" s="84"/>
      <c r="CY131" s="84"/>
      <c r="DD131" s="84"/>
      <c r="DI131" s="84"/>
      <c r="DN131" s="84"/>
      <c r="DS131" s="84"/>
      <c r="DX131" s="84"/>
    </row>
    <row r="132" spans="63:128" customFormat="1">
      <c r="BK132" s="84"/>
      <c r="BP132" s="84"/>
      <c r="BU132" s="84"/>
      <c r="BZ132" s="84"/>
      <c r="CE132" s="84"/>
      <c r="CJ132" s="84"/>
      <c r="CO132" s="84"/>
      <c r="CT132" s="84"/>
      <c r="CY132" s="84"/>
      <c r="DD132" s="84"/>
      <c r="DI132" s="84"/>
      <c r="DN132" s="84"/>
      <c r="DS132" s="84"/>
      <c r="DX132" s="84"/>
    </row>
    <row r="133" spans="63:128" customFormat="1">
      <c r="BK133" s="84"/>
      <c r="BP133" s="84"/>
      <c r="BU133" s="84"/>
      <c r="BZ133" s="84"/>
      <c r="CE133" s="84"/>
      <c r="CJ133" s="84"/>
      <c r="CO133" s="84"/>
      <c r="CT133" s="84"/>
      <c r="CY133" s="84"/>
      <c r="DD133" s="84"/>
      <c r="DI133" s="84"/>
      <c r="DN133" s="84"/>
      <c r="DS133" s="84"/>
      <c r="DX133" s="84"/>
    </row>
    <row r="134" spans="63:128" customFormat="1">
      <c r="BK134" s="84"/>
      <c r="BP134" s="84"/>
      <c r="BU134" s="84"/>
      <c r="BZ134" s="84"/>
      <c r="CE134" s="84"/>
      <c r="CJ134" s="84"/>
      <c r="CO134" s="84"/>
      <c r="CT134" s="84"/>
      <c r="CY134" s="84"/>
      <c r="DD134" s="84"/>
      <c r="DI134" s="84"/>
      <c r="DN134" s="84"/>
      <c r="DS134" s="84"/>
      <c r="DX134" s="84"/>
    </row>
    <row r="135" spans="63:128" customFormat="1">
      <c r="BK135" s="84"/>
      <c r="BP135" s="84"/>
      <c r="BU135" s="84"/>
      <c r="BZ135" s="84"/>
      <c r="CE135" s="84"/>
      <c r="CJ135" s="84"/>
      <c r="CO135" s="84"/>
      <c r="CT135" s="84"/>
      <c r="CY135" s="84"/>
      <c r="DD135" s="84"/>
      <c r="DI135" s="84"/>
      <c r="DN135" s="84"/>
      <c r="DS135" s="84"/>
      <c r="DX135" s="84"/>
    </row>
    <row r="136" spans="63:128" customFormat="1">
      <c r="BK136" s="84"/>
      <c r="BP136" s="84"/>
      <c r="BU136" s="84"/>
      <c r="BZ136" s="84"/>
      <c r="CE136" s="84"/>
      <c r="CJ136" s="84"/>
      <c r="CO136" s="84"/>
      <c r="CT136" s="84"/>
      <c r="CY136" s="84"/>
      <c r="DD136" s="84"/>
      <c r="DI136" s="84"/>
      <c r="DN136" s="84"/>
      <c r="DS136" s="84"/>
      <c r="DX136" s="84"/>
    </row>
    <row r="137" spans="63:128" customFormat="1">
      <c r="BK137" s="84"/>
      <c r="BP137" s="84"/>
      <c r="BU137" s="84"/>
      <c r="BZ137" s="84"/>
      <c r="CE137" s="84"/>
      <c r="CJ137" s="84"/>
      <c r="CO137" s="84"/>
      <c r="CT137" s="84"/>
      <c r="CY137" s="84"/>
      <c r="DD137" s="84"/>
      <c r="DI137" s="84"/>
      <c r="DN137" s="84"/>
      <c r="DS137" s="84"/>
      <c r="DX137" s="84"/>
    </row>
    <row r="138" spans="63:128" customFormat="1">
      <c r="BK138" s="84"/>
      <c r="BP138" s="84"/>
      <c r="BU138" s="84"/>
      <c r="BZ138" s="84"/>
      <c r="CE138" s="84"/>
      <c r="CJ138" s="84"/>
      <c r="CO138" s="84"/>
      <c r="CT138" s="84"/>
      <c r="CY138" s="84"/>
      <c r="DD138" s="84"/>
      <c r="DI138" s="84"/>
      <c r="DN138" s="84"/>
      <c r="DS138" s="84"/>
      <c r="DX138" s="84"/>
    </row>
    <row r="139" spans="63:128" customFormat="1">
      <c r="BK139" s="84"/>
      <c r="BP139" s="84"/>
      <c r="BU139" s="84"/>
      <c r="BZ139" s="84"/>
      <c r="CE139" s="84"/>
      <c r="CJ139" s="84"/>
      <c r="CO139" s="84"/>
      <c r="CT139" s="84"/>
      <c r="CY139" s="84"/>
      <c r="DD139" s="84"/>
      <c r="DI139" s="84"/>
      <c r="DN139" s="84"/>
      <c r="DS139" s="84"/>
      <c r="DX139" s="84"/>
    </row>
    <row r="140" spans="63:128" customFormat="1">
      <c r="BK140" s="84"/>
      <c r="BP140" s="84"/>
      <c r="BU140" s="84"/>
      <c r="BZ140" s="84"/>
      <c r="CE140" s="84"/>
      <c r="CJ140" s="84"/>
      <c r="CO140" s="84"/>
      <c r="CT140" s="84"/>
      <c r="CY140" s="84"/>
      <c r="DD140" s="84"/>
      <c r="DI140" s="84"/>
      <c r="DN140" s="84"/>
      <c r="DS140" s="84"/>
      <c r="DX140" s="84"/>
    </row>
    <row r="141" spans="63:128" customFormat="1">
      <c r="BK141" s="84"/>
      <c r="BP141" s="84"/>
      <c r="BU141" s="84"/>
      <c r="BZ141" s="84"/>
      <c r="CE141" s="84"/>
      <c r="CJ141" s="84"/>
      <c r="CO141" s="84"/>
      <c r="CT141" s="84"/>
      <c r="CY141" s="84"/>
      <c r="DD141" s="84"/>
      <c r="DI141" s="84"/>
      <c r="DN141" s="84"/>
      <c r="DS141" s="84"/>
      <c r="DX141" s="84"/>
    </row>
    <row r="142" spans="63:128" customFormat="1">
      <c r="BK142" s="84"/>
      <c r="BP142" s="84"/>
      <c r="BU142" s="84"/>
      <c r="BZ142" s="84"/>
      <c r="CE142" s="84"/>
      <c r="CJ142" s="84"/>
      <c r="CO142" s="84"/>
      <c r="CT142" s="84"/>
      <c r="CY142" s="84"/>
      <c r="DD142" s="84"/>
      <c r="DI142" s="84"/>
      <c r="DN142" s="84"/>
      <c r="DS142" s="84"/>
      <c r="DX142" s="84"/>
    </row>
    <row r="143" spans="63:128" customFormat="1">
      <c r="BK143" s="84"/>
      <c r="BP143" s="84"/>
      <c r="BU143" s="84"/>
      <c r="BZ143" s="84"/>
      <c r="CE143" s="84"/>
      <c r="CJ143" s="84"/>
      <c r="CO143" s="84"/>
      <c r="CT143" s="84"/>
      <c r="CY143" s="84"/>
      <c r="DD143" s="84"/>
      <c r="DI143" s="84"/>
      <c r="DN143" s="84"/>
      <c r="DS143" s="84"/>
      <c r="DX143" s="84"/>
    </row>
    <row r="144" spans="63:128" customFormat="1">
      <c r="BK144" s="84"/>
      <c r="BP144" s="84"/>
      <c r="BU144" s="84"/>
      <c r="BZ144" s="84"/>
      <c r="CE144" s="84"/>
      <c r="CJ144" s="84"/>
      <c r="CO144" s="84"/>
      <c r="CT144" s="84"/>
      <c r="CY144" s="84"/>
      <c r="DD144" s="84"/>
      <c r="DI144" s="84"/>
      <c r="DN144" s="84"/>
      <c r="DS144" s="84"/>
      <c r="DX144" s="84"/>
    </row>
    <row r="145" spans="63:128" customFormat="1">
      <c r="BK145" s="84"/>
      <c r="BP145" s="84"/>
      <c r="BU145" s="84"/>
      <c r="BZ145" s="84"/>
      <c r="CE145" s="84"/>
      <c r="CJ145" s="84"/>
      <c r="CO145" s="84"/>
      <c r="CT145" s="84"/>
      <c r="CY145" s="84"/>
      <c r="DD145" s="84"/>
      <c r="DI145" s="84"/>
      <c r="DN145" s="84"/>
      <c r="DS145" s="84"/>
      <c r="DX145" s="84"/>
    </row>
    <row r="146" spans="63:128" customFormat="1">
      <c r="BK146" s="84"/>
      <c r="BP146" s="84"/>
      <c r="BU146" s="84"/>
      <c r="BZ146" s="84"/>
      <c r="CE146" s="84"/>
      <c r="CJ146" s="84"/>
      <c r="CO146" s="84"/>
      <c r="CT146" s="84"/>
      <c r="CY146" s="84"/>
      <c r="DD146" s="84"/>
      <c r="DI146" s="84"/>
      <c r="DN146" s="84"/>
      <c r="DS146" s="84"/>
      <c r="DX146" s="84"/>
    </row>
    <row r="147" spans="63:128" customFormat="1">
      <c r="BK147" s="84"/>
      <c r="BP147" s="84"/>
      <c r="BU147" s="84"/>
      <c r="BZ147" s="84"/>
      <c r="CE147" s="84"/>
      <c r="CJ147" s="84"/>
      <c r="CO147" s="84"/>
      <c r="CT147" s="84"/>
      <c r="CY147" s="84"/>
      <c r="DD147" s="84"/>
      <c r="DI147" s="84"/>
      <c r="DN147" s="84"/>
      <c r="DS147" s="84"/>
      <c r="DX147" s="84"/>
    </row>
    <row r="148" spans="63:128" customFormat="1">
      <c r="BK148" s="84"/>
      <c r="BP148" s="84"/>
      <c r="BU148" s="84"/>
      <c r="BZ148" s="84"/>
      <c r="CE148" s="84"/>
      <c r="CJ148" s="84"/>
      <c r="CO148" s="84"/>
      <c r="CT148" s="84"/>
      <c r="CY148" s="84"/>
      <c r="DD148" s="84"/>
      <c r="DI148" s="84"/>
      <c r="DN148" s="84"/>
      <c r="DS148" s="84"/>
      <c r="DX148" s="84"/>
    </row>
    <row r="149" spans="63:128" customFormat="1">
      <c r="BK149" s="84"/>
      <c r="BP149" s="84"/>
      <c r="BU149" s="84"/>
      <c r="BZ149" s="84"/>
      <c r="CE149" s="84"/>
      <c r="CJ149" s="84"/>
      <c r="CO149" s="84"/>
      <c r="CT149" s="84"/>
      <c r="CY149" s="84"/>
      <c r="DD149" s="84"/>
      <c r="DI149" s="84"/>
      <c r="DN149" s="84"/>
      <c r="DS149" s="84"/>
      <c r="DX149" s="84"/>
    </row>
    <row r="150" spans="63:128" customFormat="1">
      <c r="BK150" s="84"/>
      <c r="BP150" s="84"/>
      <c r="BU150" s="84"/>
      <c r="BZ150" s="84"/>
      <c r="CE150" s="84"/>
      <c r="CJ150" s="84"/>
      <c r="CO150" s="84"/>
      <c r="CT150" s="84"/>
      <c r="CY150" s="84"/>
      <c r="DD150" s="84"/>
      <c r="DI150" s="84"/>
      <c r="DN150" s="84"/>
      <c r="DS150" s="84"/>
      <c r="DX150" s="84"/>
    </row>
    <row r="151" spans="63:128" customFormat="1">
      <c r="BK151" s="84"/>
      <c r="BP151" s="84"/>
      <c r="BU151" s="84"/>
      <c r="BZ151" s="84"/>
      <c r="CE151" s="84"/>
      <c r="CJ151" s="84"/>
      <c r="CO151" s="84"/>
      <c r="CT151" s="84"/>
      <c r="CY151" s="84"/>
      <c r="DD151" s="84"/>
      <c r="DI151" s="84"/>
      <c r="DN151" s="84"/>
      <c r="DS151" s="84"/>
      <c r="DX151" s="84"/>
    </row>
    <row r="152" spans="63:128" customFormat="1">
      <c r="BK152" s="84"/>
      <c r="BP152" s="84"/>
      <c r="BU152" s="84"/>
      <c r="BZ152" s="84"/>
      <c r="CE152" s="84"/>
      <c r="CJ152" s="84"/>
      <c r="CO152" s="84"/>
      <c r="CT152" s="84"/>
      <c r="CY152" s="84"/>
      <c r="DD152" s="84"/>
      <c r="DI152" s="84"/>
      <c r="DN152" s="84"/>
      <c r="DS152" s="84"/>
      <c r="DX152" s="84"/>
    </row>
    <row r="153" spans="63:128" customFormat="1">
      <c r="BK153" s="84"/>
      <c r="BP153" s="84"/>
      <c r="BU153" s="84"/>
      <c r="BZ153" s="84"/>
      <c r="CE153" s="84"/>
      <c r="CJ153" s="84"/>
      <c r="CO153" s="84"/>
      <c r="CT153" s="84"/>
      <c r="CY153" s="84"/>
      <c r="DD153" s="84"/>
      <c r="DI153" s="84"/>
      <c r="DN153" s="84"/>
      <c r="DS153" s="84"/>
      <c r="DX153" s="84"/>
    </row>
    <row r="154" spans="63:128" customFormat="1">
      <c r="BK154" s="84"/>
      <c r="BP154" s="84"/>
      <c r="BU154" s="84"/>
      <c r="BZ154" s="84"/>
      <c r="CE154" s="84"/>
      <c r="CJ154" s="84"/>
      <c r="CO154" s="84"/>
      <c r="CT154" s="84"/>
      <c r="CY154" s="84"/>
      <c r="DD154" s="84"/>
      <c r="DI154" s="84"/>
      <c r="DN154" s="84"/>
      <c r="DS154" s="84"/>
      <c r="DX154" s="84"/>
    </row>
    <row r="155" spans="63:128" customFormat="1">
      <c r="BK155" s="84"/>
      <c r="BP155" s="84"/>
      <c r="BU155" s="84"/>
      <c r="BZ155" s="84"/>
      <c r="CE155" s="84"/>
      <c r="CJ155" s="84"/>
      <c r="CO155" s="84"/>
      <c r="CT155" s="84"/>
      <c r="CY155" s="84"/>
      <c r="DD155" s="84"/>
      <c r="DI155" s="84"/>
      <c r="DN155" s="84"/>
      <c r="DS155" s="84"/>
      <c r="DX155" s="84"/>
    </row>
    <row r="156" spans="63:128" customFormat="1">
      <c r="BK156" s="84"/>
      <c r="BP156" s="84"/>
      <c r="BU156" s="84"/>
      <c r="BZ156" s="84"/>
      <c r="CE156" s="84"/>
      <c r="CJ156" s="84"/>
      <c r="CO156" s="84"/>
      <c r="CT156" s="84"/>
      <c r="CY156" s="84"/>
      <c r="DD156" s="84"/>
      <c r="DI156" s="84"/>
      <c r="DN156" s="84"/>
      <c r="DS156" s="84"/>
      <c r="DX156" s="84"/>
    </row>
    <row r="157" spans="63:128" customFormat="1">
      <c r="BK157" s="84"/>
      <c r="BP157" s="84"/>
      <c r="BU157" s="84"/>
      <c r="BZ157" s="84"/>
      <c r="CE157" s="84"/>
      <c r="CJ157" s="84"/>
      <c r="CO157" s="84"/>
      <c r="CT157" s="84"/>
      <c r="CY157" s="84"/>
      <c r="DD157" s="84"/>
      <c r="DI157" s="84"/>
      <c r="DN157" s="84"/>
      <c r="DS157" s="84"/>
      <c r="DX157" s="84"/>
    </row>
    <row r="158" spans="63:128" customFormat="1">
      <c r="BK158" s="84"/>
      <c r="BP158" s="84"/>
      <c r="BU158" s="84"/>
      <c r="BZ158" s="84"/>
      <c r="CE158" s="84"/>
      <c r="CJ158" s="84"/>
      <c r="CO158" s="84"/>
      <c r="CT158" s="84"/>
      <c r="CY158" s="84"/>
      <c r="DD158" s="84"/>
      <c r="DI158" s="84"/>
      <c r="DN158" s="84"/>
      <c r="DS158" s="84"/>
      <c r="DX158" s="84"/>
    </row>
    <row r="159" spans="63:128" customFormat="1">
      <c r="BK159" s="84"/>
      <c r="BP159" s="84"/>
      <c r="BU159" s="84"/>
      <c r="BZ159" s="84"/>
      <c r="CE159" s="84"/>
      <c r="CJ159" s="84"/>
      <c r="CO159" s="84"/>
      <c r="CT159" s="84"/>
      <c r="CY159" s="84"/>
      <c r="DD159" s="84"/>
      <c r="DI159" s="84"/>
      <c r="DN159" s="84"/>
      <c r="DS159" s="84"/>
      <c r="DX159" s="84"/>
    </row>
    <row r="160" spans="63:128" customFormat="1">
      <c r="BK160" s="84"/>
      <c r="BP160" s="84"/>
      <c r="BU160" s="84"/>
      <c r="BZ160" s="84"/>
      <c r="CE160" s="84"/>
      <c r="CJ160" s="84"/>
      <c r="CO160" s="84"/>
      <c r="CT160" s="84"/>
      <c r="CY160" s="84"/>
      <c r="DD160" s="84"/>
      <c r="DI160" s="84"/>
      <c r="DN160" s="84"/>
      <c r="DS160" s="84"/>
      <c r="DX160" s="84"/>
    </row>
    <row r="161" spans="63:128" customFormat="1">
      <c r="BK161" s="84"/>
      <c r="BP161" s="84"/>
      <c r="BU161" s="84"/>
      <c r="BZ161" s="84"/>
      <c r="CE161" s="84"/>
      <c r="CJ161" s="84"/>
      <c r="CO161" s="84"/>
      <c r="CT161" s="84"/>
      <c r="CY161" s="84"/>
      <c r="DD161" s="84"/>
      <c r="DI161" s="84"/>
      <c r="DN161" s="84"/>
      <c r="DS161" s="84"/>
      <c r="DX161" s="84"/>
    </row>
    <row r="162" spans="63:128" customFormat="1">
      <c r="BK162" s="84"/>
      <c r="BP162" s="84"/>
      <c r="BU162" s="84"/>
      <c r="BZ162" s="84"/>
      <c r="CE162" s="84"/>
      <c r="CJ162" s="84"/>
      <c r="CO162" s="84"/>
      <c r="CT162" s="84"/>
      <c r="CY162" s="84"/>
      <c r="DD162" s="84"/>
      <c r="DI162" s="84"/>
      <c r="DN162" s="84"/>
      <c r="DS162" s="84"/>
      <c r="DX162" s="84"/>
    </row>
    <row r="163" spans="63:128" customFormat="1">
      <c r="BK163" s="84"/>
      <c r="BP163" s="84"/>
      <c r="BU163" s="84"/>
      <c r="BZ163" s="84"/>
      <c r="CE163" s="84"/>
      <c r="CJ163" s="84"/>
      <c r="CO163" s="84"/>
      <c r="CT163" s="84"/>
      <c r="CY163" s="84"/>
      <c r="DD163" s="84"/>
      <c r="DI163" s="84"/>
      <c r="DN163" s="84"/>
      <c r="DS163" s="84"/>
      <c r="DX163" s="84"/>
    </row>
    <row r="164" spans="63:128" customFormat="1">
      <c r="BK164" s="84"/>
      <c r="BP164" s="84"/>
      <c r="BU164" s="84"/>
      <c r="BZ164" s="84"/>
      <c r="CE164" s="84"/>
      <c r="CJ164" s="84"/>
      <c r="CO164" s="84"/>
      <c r="CT164" s="84"/>
      <c r="CY164" s="84"/>
      <c r="DD164" s="84"/>
      <c r="DI164" s="84"/>
      <c r="DN164" s="84"/>
      <c r="DS164" s="84"/>
      <c r="DX164" s="84"/>
    </row>
    <row r="165" spans="63:128" customFormat="1">
      <c r="BK165" s="84"/>
      <c r="BP165" s="84"/>
      <c r="BU165" s="84"/>
      <c r="BZ165" s="84"/>
      <c r="CE165" s="84"/>
      <c r="CJ165" s="84"/>
      <c r="CO165" s="84"/>
      <c r="CT165" s="84"/>
      <c r="CY165" s="84"/>
      <c r="DD165" s="84"/>
      <c r="DI165" s="84"/>
      <c r="DN165" s="84"/>
      <c r="DS165" s="84"/>
      <c r="DX165" s="84"/>
    </row>
    <row r="166" spans="63:128" customFormat="1">
      <c r="BK166" s="84"/>
      <c r="BP166" s="84"/>
      <c r="BU166" s="84"/>
      <c r="BZ166" s="84"/>
      <c r="CE166" s="84"/>
      <c r="CJ166" s="84"/>
      <c r="CO166" s="84"/>
      <c r="CT166" s="84"/>
      <c r="CY166" s="84"/>
      <c r="DD166" s="84"/>
      <c r="DI166" s="84"/>
      <c r="DN166" s="84"/>
      <c r="DS166" s="84"/>
      <c r="DX166" s="84"/>
    </row>
    <row r="167" spans="63:128" customFormat="1">
      <c r="BK167" s="84"/>
      <c r="BP167" s="84"/>
      <c r="BU167" s="84"/>
      <c r="BZ167" s="84"/>
      <c r="CE167" s="84"/>
      <c r="CJ167" s="84"/>
      <c r="CO167" s="84"/>
      <c r="CT167" s="84"/>
      <c r="CY167" s="84"/>
      <c r="DD167" s="84"/>
      <c r="DI167" s="84"/>
      <c r="DN167" s="84"/>
      <c r="DS167" s="84"/>
      <c r="DX167" s="84"/>
    </row>
    <row r="168" spans="63:128" customFormat="1">
      <c r="BK168" s="84"/>
      <c r="BP168" s="84"/>
      <c r="BU168" s="84"/>
      <c r="BZ168" s="84"/>
      <c r="CE168" s="84"/>
      <c r="CJ168" s="84"/>
      <c r="CO168" s="84"/>
      <c r="CT168" s="84"/>
      <c r="CY168" s="84"/>
      <c r="DD168" s="84"/>
      <c r="DI168" s="84"/>
      <c r="DN168" s="84"/>
      <c r="DS168" s="84"/>
      <c r="DX168" s="84"/>
    </row>
    <row r="169" spans="63:128" customFormat="1">
      <c r="BK169" s="84"/>
      <c r="BP169" s="84"/>
      <c r="BU169" s="84"/>
      <c r="BZ169" s="84"/>
      <c r="CE169" s="84"/>
      <c r="CJ169" s="84"/>
      <c r="CO169" s="84"/>
      <c r="CT169" s="84"/>
      <c r="CY169" s="84"/>
      <c r="DD169" s="84"/>
      <c r="DI169" s="84"/>
      <c r="DN169" s="84"/>
      <c r="DS169" s="84"/>
      <c r="DX169" s="84"/>
    </row>
    <row r="170" spans="63:128" customFormat="1">
      <c r="BK170" s="84"/>
      <c r="BP170" s="84"/>
      <c r="BU170" s="84"/>
      <c r="BZ170" s="84"/>
      <c r="CE170" s="84"/>
      <c r="CJ170" s="84"/>
      <c r="CO170" s="84"/>
      <c r="CT170" s="84"/>
      <c r="CY170" s="84"/>
      <c r="DD170" s="84"/>
      <c r="DI170" s="84"/>
      <c r="DN170" s="84"/>
      <c r="DS170" s="84"/>
      <c r="DX170" s="84"/>
    </row>
    <row r="171" spans="63:128" customFormat="1">
      <c r="BK171" s="84"/>
      <c r="BP171" s="84"/>
      <c r="BU171" s="84"/>
      <c r="BZ171" s="84"/>
      <c r="CE171" s="84"/>
      <c r="CJ171" s="84"/>
      <c r="CO171" s="84"/>
      <c r="CT171" s="84"/>
      <c r="CY171" s="84"/>
      <c r="DD171" s="84"/>
      <c r="DI171" s="84"/>
      <c r="DN171" s="84"/>
      <c r="DS171" s="84"/>
      <c r="DX171" s="84"/>
    </row>
    <row r="172" spans="63:128" customFormat="1">
      <c r="BK172" s="84"/>
      <c r="BP172" s="84"/>
      <c r="BU172" s="84"/>
      <c r="BZ172" s="84"/>
      <c r="CE172" s="84"/>
      <c r="CJ172" s="84"/>
      <c r="CO172" s="84"/>
      <c r="CT172" s="84"/>
      <c r="CY172" s="84"/>
      <c r="DD172" s="84"/>
      <c r="DI172" s="84"/>
      <c r="DN172" s="84"/>
      <c r="DS172" s="84"/>
      <c r="DX172" s="84"/>
    </row>
    <row r="173" spans="63:128" customFormat="1">
      <c r="BK173" s="84"/>
      <c r="BP173" s="84"/>
      <c r="BU173" s="84"/>
      <c r="BZ173" s="84"/>
      <c r="CE173" s="84"/>
      <c r="CJ173" s="84"/>
      <c r="CO173" s="84"/>
      <c r="CT173" s="84"/>
      <c r="CY173" s="84"/>
      <c r="DD173" s="84"/>
      <c r="DI173" s="84"/>
      <c r="DN173" s="84"/>
      <c r="DS173" s="84"/>
      <c r="DX173" s="84"/>
    </row>
    <row r="174" spans="63:128" customFormat="1">
      <c r="BK174" s="84"/>
      <c r="BP174" s="84"/>
      <c r="BU174" s="84"/>
      <c r="BZ174" s="84"/>
      <c r="CE174" s="84"/>
      <c r="CJ174" s="84"/>
      <c r="CO174" s="84"/>
      <c r="CT174" s="84"/>
      <c r="CY174" s="84"/>
      <c r="DD174" s="84"/>
      <c r="DI174" s="84"/>
      <c r="DN174" s="84"/>
      <c r="DS174" s="84"/>
      <c r="DX174" s="84"/>
    </row>
    <row r="175" spans="63:128" customFormat="1">
      <c r="BK175" s="84"/>
      <c r="BP175" s="84"/>
      <c r="BU175" s="84"/>
      <c r="BZ175" s="84"/>
      <c r="CE175" s="84"/>
      <c r="CJ175" s="84"/>
      <c r="CO175" s="84"/>
      <c r="CT175" s="84"/>
      <c r="CY175" s="84"/>
      <c r="DD175" s="84"/>
      <c r="DI175" s="84"/>
      <c r="DN175" s="84"/>
      <c r="DS175" s="84"/>
      <c r="DX175" s="84"/>
    </row>
    <row r="176" spans="63:128" customFormat="1">
      <c r="BK176" s="84"/>
      <c r="BP176" s="84"/>
      <c r="BU176" s="84"/>
      <c r="BZ176" s="84"/>
      <c r="CE176" s="84"/>
      <c r="CJ176" s="84"/>
      <c r="CO176" s="84"/>
      <c r="CT176" s="84"/>
      <c r="CY176" s="84"/>
      <c r="DD176" s="84"/>
      <c r="DI176" s="84"/>
      <c r="DN176" s="84"/>
      <c r="DS176" s="84"/>
      <c r="DX176" s="84"/>
    </row>
    <row r="177" spans="63:128" customFormat="1">
      <c r="BK177" s="84"/>
      <c r="BP177" s="84"/>
      <c r="BU177" s="84"/>
      <c r="BZ177" s="84"/>
      <c r="CE177" s="84"/>
      <c r="CJ177" s="84"/>
      <c r="CO177" s="84"/>
      <c r="CT177" s="84"/>
      <c r="CY177" s="84"/>
      <c r="DD177" s="84"/>
      <c r="DI177" s="84"/>
      <c r="DN177" s="84"/>
      <c r="DS177" s="84"/>
      <c r="DX177" s="84"/>
    </row>
    <row r="178" spans="63:128" customFormat="1">
      <c r="BK178" s="84"/>
      <c r="BP178" s="84"/>
      <c r="BU178" s="84"/>
      <c r="BZ178" s="84"/>
      <c r="CE178" s="84"/>
      <c r="CJ178" s="84"/>
      <c r="CO178" s="84"/>
      <c r="CT178" s="84"/>
      <c r="CY178" s="84"/>
      <c r="DD178" s="84"/>
      <c r="DI178" s="84"/>
      <c r="DN178" s="84"/>
      <c r="DS178" s="84"/>
      <c r="DX178" s="84"/>
    </row>
    <row r="179" spans="63:128" customFormat="1">
      <c r="BK179" s="84"/>
      <c r="BP179" s="84"/>
      <c r="BU179" s="84"/>
      <c r="BZ179" s="84"/>
      <c r="CE179" s="84"/>
      <c r="CJ179" s="84"/>
      <c r="CO179" s="84"/>
      <c r="CT179" s="84"/>
      <c r="CY179" s="84"/>
      <c r="DD179" s="84"/>
      <c r="DI179" s="84"/>
      <c r="DN179" s="84"/>
      <c r="DS179" s="84"/>
      <c r="DX179" s="84"/>
    </row>
    <row r="180" spans="63:128" customFormat="1">
      <c r="BK180" s="84"/>
      <c r="BP180" s="84"/>
      <c r="BU180" s="84"/>
      <c r="BZ180" s="84"/>
      <c r="CE180" s="84"/>
      <c r="CJ180" s="84"/>
      <c r="CO180" s="84"/>
      <c r="CT180" s="84"/>
      <c r="CY180" s="84"/>
      <c r="DD180" s="84"/>
      <c r="DI180" s="84"/>
      <c r="DN180" s="84"/>
      <c r="DS180" s="84"/>
      <c r="DX180" s="84"/>
    </row>
    <row r="181" spans="63:128" customFormat="1">
      <c r="BK181" s="84"/>
      <c r="BP181" s="84"/>
      <c r="BU181" s="84"/>
      <c r="BZ181" s="84"/>
      <c r="CE181" s="84"/>
      <c r="CJ181" s="84"/>
      <c r="CO181" s="84"/>
      <c r="CT181" s="84"/>
      <c r="CY181" s="84"/>
      <c r="DD181" s="84"/>
      <c r="DI181" s="84"/>
      <c r="DN181" s="84"/>
      <c r="DS181" s="84"/>
      <c r="DX181" s="84"/>
    </row>
    <row r="182" spans="63:128" customFormat="1">
      <c r="BK182" s="84"/>
      <c r="BP182" s="84"/>
      <c r="BU182" s="84"/>
      <c r="BZ182" s="84"/>
      <c r="CE182" s="84"/>
      <c r="CJ182" s="84"/>
      <c r="CO182" s="84"/>
      <c r="CT182" s="84"/>
      <c r="CY182" s="84"/>
      <c r="DD182" s="84"/>
      <c r="DI182" s="84"/>
      <c r="DN182" s="84"/>
      <c r="DS182" s="84"/>
      <c r="DX182" s="84"/>
    </row>
    <row r="183" spans="63:128" customFormat="1">
      <c r="BK183" s="84"/>
      <c r="BP183" s="84"/>
      <c r="BU183" s="84"/>
      <c r="BZ183" s="84"/>
      <c r="CE183" s="84"/>
      <c r="CJ183" s="84"/>
      <c r="CO183" s="84"/>
      <c r="CT183" s="84"/>
      <c r="CY183" s="84"/>
      <c r="DD183" s="84"/>
      <c r="DI183" s="84"/>
      <c r="DN183" s="84"/>
      <c r="DS183" s="84"/>
      <c r="DX183" s="84"/>
    </row>
    <row r="184" spans="63:128" customFormat="1">
      <c r="BK184" s="84"/>
      <c r="BP184" s="84"/>
      <c r="BU184" s="84"/>
      <c r="BZ184" s="84"/>
      <c r="CE184" s="84"/>
      <c r="CJ184" s="84"/>
      <c r="CO184" s="84"/>
      <c r="CT184" s="84"/>
      <c r="CY184" s="84"/>
      <c r="DD184" s="84"/>
      <c r="DI184" s="84"/>
      <c r="DN184" s="84"/>
      <c r="DS184" s="84"/>
      <c r="DX184" s="84"/>
    </row>
    <row r="185" spans="63:128" customFormat="1">
      <c r="BK185" s="84"/>
      <c r="BP185" s="84"/>
      <c r="BU185" s="84"/>
      <c r="BZ185" s="84"/>
      <c r="CE185" s="84"/>
      <c r="CJ185" s="84"/>
      <c r="CO185" s="84"/>
      <c r="CT185" s="84"/>
      <c r="CY185" s="84"/>
      <c r="DD185" s="84"/>
      <c r="DI185" s="84"/>
      <c r="DN185" s="84"/>
      <c r="DS185" s="84"/>
      <c r="DX185" s="84"/>
    </row>
    <row r="186" spans="63:128" customFormat="1">
      <c r="BK186" s="84"/>
      <c r="BP186" s="84"/>
      <c r="BU186" s="84"/>
      <c r="BZ186" s="84"/>
      <c r="CE186" s="84"/>
      <c r="CJ186" s="84"/>
      <c r="CO186" s="84"/>
      <c r="CT186" s="84"/>
      <c r="CY186" s="84"/>
      <c r="DD186" s="84"/>
      <c r="DI186" s="84"/>
      <c r="DN186" s="84"/>
      <c r="DS186" s="84"/>
      <c r="DX186" s="84"/>
    </row>
    <row r="187" spans="63:128" customFormat="1">
      <c r="BK187" s="84"/>
      <c r="BP187" s="84"/>
      <c r="BU187" s="84"/>
      <c r="BZ187" s="84"/>
      <c r="CE187" s="84"/>
      <c r="CJ187" s="84"/>
      <c r="CO187" s="84"/>
      <c r="CT187" s="84"/>
      <c r="CY187" s="84"/>
      <c r="DD187" s="84"/>
      <c r="DI187" s="84"/>
      <c r="DN187" s="84"/>
      <c r="DS187" s="84"/>
      <c r="DX187" s="84"/>
    </row>
    <row r="188" spans="63:128" customFormat="1">
      <c r="BK188" s="84"/>
      <c r="BP188" s="84"/>
      <c r="BU188" s="84"/>
      <c r="BZ188" s="84"/>
      <c r="CE188" s="84"/>
      <c r="CJ188" s="84"/>
      <c r="CO188" s="84"/>
      <c r="CT188" s="84"/>
      <c r="CY188" s="84"/>
      <c r="DD188" s="84"/>
      <c r="DI188" s="84"/>
      <c r="DN188" s="84"/>
      <c r="DS188" s="84"/>
      <c r="DX188" s="84"/>
    </row>
    <row r="189" spans="63:128" customFormat="1">
      <c r="BK189" s="84"/>
      <c r="BP189" s="84"/>
      <c r="BU189" s="84"/>
      <c r="BZ189" s="84"/>
      <c r="CE189" s="84"/>
      <c r="CJ189" s="84"/>
      <c r="CO189" s="84"/>
      <c r="CT189" s="84"/>
      <c r="CY189" s="84"/>
      <c r="DD189" s="84"/>
      <c r="DI189" s="84"/>
      <c r="DN189" s="84"/>
      <c r="DS189" s="84"/>
      <c r="DX189" s="84"/>
    </row>
    <row r="190" spans="63:128" customFormat="1">
      <c r="BK190" s="84"/>
      <c r="BP190" s="84"/>
      <c r="BU190" s="84"/>
      <c r="BZ190" s="84"/>
      <c r="CE190" s="84"/>
      <c r="CJ190" s="84"/>
      <c r="CO190" s="84"/>
      <c r="CT190" s="84"/>
      <c r="CY190" s="84"/>
      <c r="DD190" s="84"/>
      <c r="DI190" s="84"/>
      <c r="DN190" s="84"/>
      <c r="DS190" s="84"/>
      <c r="DX190" s="84"/>
    </row>
    <row r="191" spans="63:128" customFormat="1">
      <c r="BK191" s="84"/>
      <c r="BP191" s="84"/>
      <c r="BU191" s="84"/>
      <c r="BZ191" s="84"/>
      <c r="CE191" s="84"/>
      <c r="CJ191" s="84"/>
      <c r="CO191" s="84"/>
      <c r="CT191" s="84"/>
      <c r="CY191" s="84"/>
      <c r="DD191" s="84"/>
      <c r="DI191" s="84"/>
      <c r="DN191" s="84"/>
      <c r="DS191" s="84"/>
      <c r="DX191" s="84"/>
    </row>
    <row r="192" spans="63:128" customFormat="1">
      <c r="BK192" s="84"/>
      <c r="BP192" s="84"/>
      <c r="BU192" s="84"/>
      <c r="BZ192" s="84"/>
      <c r="CE192" s="84"/>
      <c r="CJ192" s="84"/>
      <c r="CO192" s="84"/>
      <c r="CT192" s="84"/>
      <c r="CY192" s="84"/>
      <c r="DD192" s="84"/>
      <c r="DI192" s="84"/>
      <c r="DN192" s="84"/>
      <c r="DS192" s="84"/>
      <c r="DX192" s="84"/>
    </row>
    <row r="193" spans="63:128" customFormat="1">
      <c r="BK193" s="84"/>
      <c r="BP193" s="84"/>
      <c r="BU193" s="84"/>
      <c r="BZ193" s="84"/>
      <c r="CE193" s="84"/>
      <c r="CJ193" s="84"/>
      <c r="CO193" s="84"/>
      <c r="CT193" s="84"/>
      <c r="CY193" s="84"/>
      <c r="DD193" s="84"/>
      <c r="DI193" s="84"/>
      <c r="DN193" s="84"/>
      <c r="DS193" s="84"/>
      <c r="DX193" s="84"/>
    </row>
    <row r="194" spans="63:128" customFormat="1">
      <c r="BK194" s="84"/>
      <c r="BP194" s="84"/>
      <c r="BU194" s="84"/>
      <c r="BZ194" s="84"/>
      <c r="CE194" s="84"/>
      <c r="CJ194" s="84"/>
      <c r="CO194" s="84"/>
      <c r="CT194" s="84"/>
      <c r="CY194" s="84"/>
      <c r="DD194" s="84"/>
      <c r="DI194" s="84"/>
      <c r="DN194" s="84"/>
      <c r="DS194" s="84"/>
      <c r="DX194" s="84"/>
    </row>
    <row r="195" spans="63:128" customFormat="1">
      <c r="BK195" s="84"/>
      <c r="BP195" s="84"/>
      <c r="BU195" s="84"/>
      <c r="BZ195" s="84"/>
      <c r="CE195" s="84"/>
      <c r="CJ195" s="84"/>
      <c r="CO195" s="84"/>
      <c r="CT195" s="84"/>
      <c r="CY195" s="84"/>
      <c r="DD195" s="84"/>
      <c r="DI195" s="84"/>
      <c r="DN195" s="84"/>
      <c r="DS195" s="84"/>
      <c r="DX195" s="84"/>
    </row>
    <row r="196" spans="63:128" customFormat="1">
      <c r="BK196" s="84"/>
      <c r="BP196" s="84"/>
      <c r="BU196" s="84"/>
      <c r="BZ196" s="84"/>
      <c r="CE196" s="84"/>
      <c r="CJ196" s="84"/>
      <c r="CO196" s="84"/>
      <c r="CT196" s="84"/>
      <c r="CY196" s="84"/>
      <c r="DD196" s="84"/>
      <c r="DI196" s="84"/>
      <c r="DN196" s="84"/>
      <c r="DS196" s="84"/>
      <c r="DX196" s="84"/>
    </row>
    <row r="197" spans="63:128" customFormat="1">
      <c r="BK197" s="84"/>
      <c r="BP197" s="84"/>
      <c r="BU197" s="84"/>
      <c r="BZ197" s="84"/>
      <c r="CE197" s="84"/>
      <c r="CJ197" s="84"/>
      <c r="CO197" s="84"/>
      <c r="CT197" s="84"/>
      <c r="CY197" s="84"/>
      <c r="DD197" s="84"/>
      <c r="DI197" s="84"/>
      <c r="DN197" s="84"/>
      <c r="DS197" s="84"/>
      <c r="DX197" s="84"/>
    </row>
    <row r="198" spans="63:128" customFormat="1">
      <c r="BK198" s="84"/>
      <c r="BP198" s="84"/>
      <c r="BU198" s="84"/>
      <c r="BZ198" s="84"/>
      <c r="CE198" s="84"/>
      <c r="CJ198" s="84"/>
      <c r="CO198" s="84"/>
      <c r="CT198" s="84"/>
      <c r="CY198" s="84"/>
      <c r="DD198" s="84"/>
      <c r="DI198" s="84"/>
      <c r="DN198" s="84"/>
      <c r="DS198" s="84"/>
      <c r="DX198" s="84"/>
    </row>
    <row r="199" spans="63:128" customFormat="1">
      <c r="BK199" s="84"/>
      <c r="BP199" s="84"/>
      <c r="BU199" s="84"/>
      <c r="BZ199" s="84"/>
      <c r="CE199" s="84"/>
      <c r="CJ199" s="84"/>
      <c r="CO199" s="84"/>
      <c r="CT199" s="84"/>
      <c r="CY199" s="84"/>
      <c r="DD199" s="84"/>
      <c r="DI199" s="84"/>
      <c r="DN199" s="84"/>
      <c r="DS199" s="84"/>
      <c r="DX199" s="84"/>
    </row>
    <row r="200" spans="63:128" customFormat="1">
      <c r="BK200" s="84"/>
      <c r="BP200" s="84"/>
      <c r="BU200" s="84"/>
      <c r="BZ200" s="84"/>
      <c r="CE200" s="84"/>
      <c r="CJ200" s="84"/>
      <c r="CO200" s="84"/>
      <c r="CT200" s="84"/>
      <c r="CY200" s="84"/>
      <c r="DD200" s="84"/>
      <c r="DI200" s="84"/>
      <c r="DN200" s="84"/>
      <c r="DS200" s="84"/>
      <c r="DX200" s="84"/>
    </row>
    <row r="201" spans="63:128" customFormat="1">
      <c r="BK201" s="84"/>
      <c r="BP201" s="84"/>
      <c r="BU201" s="84"/>
      <c r="BZ201" s="84"/>
      <c r="CE201" s="84"/>
      <c r="CJ201" s="84"/>
      <c r="CO201" s="84"/>
      <c r="CT201" s="84"/>
      <c r="CY201" s="84"/>
      <c r="DD201" s="84"/>
      <c r="DI201" s="84"/>
      <c r="DN201" s="84"/>
      <c r="DS201" s="84"/>
      <c r="DX201" s="84"/>
    </row>
    <row r="202" spans="63:128" customFormat="1">
      <c r="BK202" s="84"/>
      <c r="BP202" s="84"/>
      <c r="BU202" s="84"/>
      <c r="BZ202" s="84"/>
      <c r="CE202" s="84"/>
      <c r="CJ202" s="84"/>
      <c r="CO202" s="84"/>
      <c r="CT202" s="84"/>
      <c r="CY202" s="84"/>
      <c r="DD202" s="84"/>
      <c r="DI202" s="84"/>
      <c r="DN202" s="84"/>
      <c r="DS202" s="84"/>
      <c r="DX202" s="84"/>
    </row>
    <row r="203" spans="63:128" customFormat="1">
      <c r="BK203" s="84"/>
      <c r="BP203" s="84"/>
      <c r="BU203" s="84"/>
      <c r="BZ203" s="84"/>
      <c r="CE203" s="84"/>
      <c r="CJ203" s="84"/>
      <c r="CO203" s="84"/>
      <c r="CT203" s="84"/>
      <c r="CY203" s="84"/>
      <c r="DD203" s="84"/>
      <c r="DI203" s="84"/>
      <c r="DN203" s="84"/>
      <c r="DS203" s="84"/>
      <c r="DX203" s="84"/>
    </row>
    <row r="204" spans="63:128" customFormat="1">
      <c r="BK204" s="84"/>
      <c r="BP204" s="84"/>
      <c r="BU204" s="84"/>
      <c r="BZ204" s="84"/>
      <c r="CE204" s="84"/>
      <c r="CJ204" s="84"/>
      <c r="CO204" s="84"/>
      <c r="CT204" s="84"/>
      <c r="CY204" s="84"/>
      <c r="DD204" s="84"/>
      <c r="DI204" s="84"/>
      <c r="DN204" s="84"/>
      <c r="DS204" s="84"/>
      <c r="DX204" s="84"/>
    </row>
    <row r="205" spans="63:128" customFormat="1">
      <c r="BK205" s="84"/>
      <c r="BP205" s="84"/>
      <c r="BU205" s="84"/>
      <c r="BZ205" s="84"/>
      <c r="CE205" s="84"/>
      <c r="CJ205" s="84"/>
      <c r="CO205" s="84"/>
      <c r="CT205" s="84"/>
      <c r="CY205" s="84"/>
      <c r="DD205" s="84"/>
      <c r="DI205" s="84"/>
      <c r="DN205" s="84"/>
      <c r="DS205" s="84"/>
      <c r="DX205" s="84"/>
    </row>
    <row r="206" spans="63:128" customFormat="1">
      <c r="BK206" s="84"/>
      <c r="BP206" s="84"/>
      <c r="BU206" s="84"/>
      <c r="BZ206" s="84"/>
      <c r="CE206" s="84"/>
      <c r="CJ206" s="84"/>
      <c r="CO206" s="84"/>
      <c r="CT206" s="84"/>
      <c r="CY206" s="84"/>
      <c r="DD206" s="84"/>
      <c r="DI206" s="84"/>
      <c r="DN206" s="84"/>
      <c r="DS206" s="84"/>
      <c r="DX206" s="84"/>
    </row>
    <row r="207" spans="63:128" customFormat="1">
      <c r="BK207" s="84"/>
      <c r="BP207" s="84"/>
      <c r="BU207" s="84"/>
      <c r="BZ207" s="84"/>
      <c r="CE207" s="84"/>
      <c r="CJ207" s="84"/>
      <c r="CO207" s="84"/>
      <c r="CT207" s="84"/>
      <c r="CY207" s="84"/>
      <c r="DD207" s="84"/>
      <c r="DI207" s="84"/>
      <c r="DN207" s="84"/>
      <c r="DS207" s="84"/>
      <c r="DX207" s="84"/>
    </row>
    <row r="208" spans="63:128" customFormat="1">
      <c r="BK208" s="84"/>
      <c r="BP208" s="84"/>
      <c r="BU208" s="84"/>
      <c r="BZ208" s="84"/>
      <c r="CE208" s="84"/>
      <c r="CJ208" s="84"/>
      <c r="CO208" s="84"/>
      <c r="CT208" s="84"/>
      <c r="CY208" s="84"/>
      <c r="DD208" s="84"/>
      <c r="DI208" s="84"/>
      <c r="DN208" s="84"/>
      <c r="DS208" s="84"/>
      <c r="DX208" s="84"/>
    </row>
    <row r="209" spans="63:128" customFormat="1">
      <c r="BK209" s="84"/>
      <c r="BP209" s="84"/>
      <c r="BU209" s="84"/>
      <c r="BZ209" s="84"/>
      <c r="CE209" s="84"/>
      <c r="CJ209" s="84"/>
      <c r="CO209" s="84"/>
      <c r="CT209" s="84"/>
      <c r="CY209" s="84"/>
      <c r="DD209" s="84"/>
      <c r="DI209" s="84"/>
      <c r="DN209" s="84"/>
      <c r="DS209" s="84"/>
      <c r="DX209" s="84"/>
    </row>
    <row r="210" spans="63:128" customFormat="1">
      <c r="BK210" s="84"/>
      <c r="BP210" s="84"/>
      <c r="BU210" s="84"/>
      <c r="BZ210" s="84"/>
      <c r="CE210" s="84"/>
      <c r="CJ210" s="84"/>
      <c r="CO210" s="84"/>
      <c r="CT210" s="84"/>
      <c r="CY210" s="84"/>
      <c r="DD210" s="84"/>
      <c r="DI210" s="84"/>
      <c r="DN210" s="84"/>
      <c r="DS210" s="84"/>
      <c r="DX210" s="84"/>
    </row>
    <row r="211" spans="63:128" customFormat="1">
      <c r="BK211" s="84"/>
      <c r="BP211" s="84"/>
      <c r="BU211" s="84"/>
      <c r="BZ211" s="84"/>
      <c r="CE211" s="84"/>
      <c r="CJ211" s="84"/>
      <c r="CO211" s="84"/>
      <c r="CT211" s="84"/>
      <c r="CY211" s="84"/>
      <c r="DD211" s="84"/>
      <c r="DI211" s="84"/>
      <c r="DN211" s="84"/>
      <c r="DS211" s="84"/>
      <c r="DX211" s="84"/>
    </row>
    <row r="212" spans="63:128" customFormat="1">
      <c r="BK212" s="84"/>
      <c r="BP212" s="84"/>
      <c r="BU212" s="84"/>
      <c r="BZ212" s="84"/>
      <c r="CE212" s="84"/>
      <c r="CJ212" s="84"/>
      <c r="CO212" s="84"/>
      <c r="CT212" s="84"/>
      <c r="CY212" s="84"/>
      <c r="DD212" s="84"/>
      <c r="DI212" s="84"/>
      <c r="DN212" s="84"/>
      <c r="DS212" s="84"/>
      <c r="DX212" s="84"/>
    </row>
    <row r="213" spans="63:128" customFormat="1">
      <c r="BK213" s="84"/>
      <c r="BP213" s="84"/>
      <c r="BU213" s="84"/>
      <c r="BZ213" s="84"/>
      <c r="CE213" s="84"/>
      <c r="CJ213" s="84"/>
      <c r="CO213" s="84"/>
      <c r="CT213" s="84"/>
      <c r="CY213" s="84"/>
      <c r="DD213" s="84"/>
      <c r="DI213" s="84"/>
      <c r="DN213" s="84"/>
      <c r="DS213" s="84"/>
      <c r="DX213" s="84"/>
    </row>
    <row r="214" spans="63:128" customFormat="1">
      <c r="BK214" s="84"/>
      <c r="BP214" s="84"/>
      <c r="BU214" s="84"/>
      <c r="BZ214" s="84"/>
      <c r="CE214" s="84"/>
      <c r="CJ214" s="84"/>
      <c r="CO214" s="84"/>
      <c r="CT214" s="84"/>
      <c r="CY214" s="84"/>
      <c r="DD214" s="84"/>
      <c r="DI214" s="84"/>
      <c r="DN214" s="84"/>
      <c r="DS214" s="84"/>
      <c r="DX214" s="84"/>
    </row>
    <row r="215" spans="63:128" customFormat="1">
      <c r="BK215" s="84"/>
      <c r="BP215" s="84"/>
      <c r="BU215" s="84"/>
      <c r="BZ215" s="84"/>
      <c r="CE215" s="84"/>
      <c r="CJ215" s="84"/>
      <c r="CO215" s="84"/>
      <c r="CT215" s="84"/>
      <c r="CY215" s="84"/>
      <c r="DD215" s="84"/>
      <c r="DI215" s="84"/>
      <c r="DN215" s="84"/>
      <c r="DS215" s="84"/>
      <c r="DX215" s="84"/>
    </row>
    <row r="216" spans="63:128" customFormat="1">
      <c r="BK216" s="84"/>
      <c r="BP216" s="84"/>
      <c r="BU216" s="84"/>
      <c r="BZ216" s="84"/>
      <c r="CE216" s="84"/>
      <c r="CJ216" s="84"/>
      <c r="CO216" s="84"/>
      <c r="CT216" s="84"/>
      <c r="CY216" s="84"/>
      <c r="DD216" s="84"/>
      <c r="DI216" s="84"/>
      <c r="DN216" s="84"/>
      <c r="DS216" s="84"/>
      <c r="DX216" s="84"/>
    </row>
    <row r="217" spans="63:128" customFormat="1">
      <c r="BK217" s="84"/>
      <c r="BP217" s="84"/>
      <c r="BU217" s="84"/>
      <c r="BZ217" s="84"/>
      <c r="CE217" s="84"/>
      <c r="CJ217" s="84"/>
      <c r="CO217" s="84"/>
      <c r="CT217" s="84"/>
      <c r="CY217" s="84"/>
      <c r="DD217" s="84"/>
      <c r="DI217" s="84"/>
      <c r="DN217" s="84"/>
      <c r="DS217" s="84"/>
      <c r="DX217" s="84"/>
    </row>
    <row r="218" spans="63:128" customFormat="1">
      <c r="BK218" s="84"/>
      <c r="BP218" s="84"/>
      <c r="BU218" s="84"/>
      <c r="BZ218" s="84"/>
      <c r="CE218" s="84"/>
      <c r="CJ218" s="84"/>
      <c r="CO218" s="84"/>
      <c r="CT218" s="84"/>
      <c r="CY218" s="84"/>
      <c r="DD218" s="84"/>
      <c r="DI218" s="84"/>
      <c r="DN218" s="84"/>
      <c r="DS218" s="84"/>
      <c r="DX218" s="84"/>
    </row>
    <row r="219" spans="63:128" customFormat="1">
      <c r="BK219" s="84"/>
      <c r="BP219" s="84"/>
      <c r="BU219" s="84"/>
      <c r="BZ219" s="84"/>
      <c r="CE219" s="84"/>
      <c r="CJ219" s="84"/>
      <c r="CO219" s="84"/>
      <c r="CT219" s="84"/>
      <c r="CY219" s="84"/>
      <c r="DD219" s="84"/>
      <c r="DI219" s="84"/>
      <c r="DN219" s="84"/>
      <c r="DS219" s="84"/>
      <c r="DX219" s="84"/>
    </row>
    <row r="220" spans="63:128" customFormat="1">
      <c r="BK220" s="84"/>
      <c r="BP220" s="84"/>
      <c r="BU220" s="84"/>
      <c r="BZ220" s="84"/>
      <c r="CE220" s="84"/>
      <c r="CJ220" s="84"/>
      <c r="CO220" s="84"/>
      <c r="CT220" s="84"/>
      <c r="CY220" s="84"/>
      <c r="DD220" s="84"/>
      <c r="DI220" s="84"/>
      <c r="DN220" s="84"/>
      <c r="DS220" s="84"/>
      <c r="DX220" s="84"/>
    </row>
    <row r="221" spans="63:128" customFormat="1">
      <c r="BK221" s="84"/>
      <c r="BP221" s="84"/>
      <c r="BU221" s="84"/>
      <c r="BZ221" s="84"/>
      <c r="CE221" s="84"/>
      <c r="CJ221" s="84"/>
      <c r="CO221" s="84"/>
      <c r="CT221" s="84"/>
      <c r="CY221" s="84"/>
      <c r="DD221" s="84"/>
      <c r="DI221" s="84"/>
      <c r="DN221" s="84"/>
      <c r="DS221" s="84"/>
      <c r="DX221" s="84"/>
    </row>
    <row r="222" spans="63:128" customFormat="1">
      <c r="BK222" s="84"/>
      <c r="BP222" s="84"/>
      <c r="BU222" s="84"/>
      <c r="BZ222" s="84"/>
      <c r="CE222" s="84"/>
      <c r="CJ222" s="84"/>
      <c r="CO222" s="84"/>
      <c r="CT222" s="84"/>
      <c r="CY222" s="84"/>
      <c r="DD222" s="84"/>
      <c r="DI222" s="84"/>
      <c r="DN222" s="84"/>
      <c r="DS222" s="84"/>
      <c r="DX222" s="84"/>
    </row>
    <row r="223" spans="63:128" customFormat="1">
      <c r="BK223" s="84"/>
      <c r="BP223" s="84"/>
      <c r="BU223" s="84"/>
      <c r="BZ223" s="84"/>
      <c r="CE223" s="84"/>
      <c r="CJ223" s="84"/>
      <c r="CO223" s="84"/>
      <c r="CT223" s="84"/>
      <c r="CY223" s="84"/>
      <c r="DD223" s="84"/>
      <c r="DI223" s="84"/>
      <c r="DN223" s="84"/>
      <c r="DS223" s="84"/>
      <c r="DX223" s="84"/>
    </row>
    <row r="224" spans="63:128" customFormat="1">
      <c r="BK224" s="84"/>
      <c r="BP224" s="84"/>
      <c r="BU224" s="84"/>
      <c r="BZ224" s="84"/>
      <c r="CE224" s="84"/>
      <c r="CJ224" s="84"/>
      <c r="CO224" s="84"/>
      <c r="CT224" s="84"/>
      <c r="CY224" s="84"/>
      <c r="DD224" s="84"/>
      <c r="DI224" s="84"/>
      <c r="DN224" s="84"/>
      <c r="DS224" s="84"/>
      <c r="DX224" s="84"/>
    </row>
    <row r="225" spans="63:128" customFormat="1">
      <c r="BK225" s="84"/>
      <c r="BP225" s="84"/>
      <c r="BU225" s="84"/>
      <c r="BZ225" s="84"/>
      <c r="CE225" s="84"/>
      <c r="CJ225" s="84"/>
      <c r="CO225" s="84"/>
      <c r="CT225" s="84"/>
      <c r="CY225" s="84"/>
      <c r="DD225" s="84"/>
      <c r="DI225" s="84"/>
      <c r="DN225" s="84"/>
      <c r="DS225" s="84"/>
      <c r="DX225" s="84"/>
    </row>
    <row r="226" spans="63:128" customFormat="1">
      <c r="BK226" s="84"/>
      <c r="BP226" s="84"/>
      <c r="BU226" s="84"/>
      <c r="BZ226" s="84"/>
      <c r="CE226" s="84"/>
      <c r="CJ226" s="84"/>
      <c r="CO226" s="84"/>
      <c r="CT226" s="84"/>
      <c r="CY226" s="84"/>
      <c r="DD226" s="84"/>
      <c r="DI226" s="84"/>
      <c r="DN226" s="84"/>
      <c r="DS226" s="84"/>
      <c r="DX226" s="84"/>
    </row>
    <row r="227" spans="63:128" customFormat="1">
      <c r="BK227" s="84"/>
      <c r="BP227" s="84"/>
      <c r="BU227" s="84"/>
      <c r="BZ227" s="84"/>
      <c r="CE227" s="84"/>
      <c r="CJ227" s="84"/>
      <c r="CO227" s="84"/>
      <c r="CT227" s="84"/>
      <c r="CY227" s="84"/>
      <c r="DD227" s="84"/>
      <c r="DI227" s="84"/>
      <c r="DN227" s="84"/>
      <c r="DS227" s="84"/>
      <c r="DX227" s="84"/>
    </row>
    <row r="228" spans="63:128" customFormat="1">
      <c r="BK228" s="84"/>
      <c r="BP228" s="84"/>
      <c r="BU228" s="84"/>
      <c r="BZ228" s="84"/>
      <c r="CE228" s="84"/>
      <c r="CJ228" s="84"/>
      <c r="CO228" s="84"/>
      <c r="CT228" s="84"/>
      <c r="CY228" s="84"/>
      <c r="DD228" s="84"/>
      <c r="DI228" s="84"/>
      <c r="DN228" s="84"/>
      <c r="DS228" s="84"/>
      <c r="DX228" s="84"/>
    </row>
    <row r="229" spans="63:128" customFormat="1">
      <c r="BK229" s="84"/>
      <c r="BP229" s="84"/>
      <c r="BU229" s="84"/>
      <c r="BZ229" s="84"/>
      <c r="CE229" s="84"/>
      <c r="CJ229" s="84"/>
      <c r="CO229" s="84"/>
      <c r="CT229" s="84"/>
      <c r="CY229" s="84"/>
      <c r="DD229" s="84"/>
      <c r="DI229" s="84"/>
      <c r="DN229" s="84"/>
      <c r="DS229" s="84"/>
      <c r="DX229" s="84"/>
    </row>
    <row r="230" spans="63:128" customFormat="1">
      <c r="BK230" s="84"/>
      <c r="BP230" s="84"/>
      <c r="BU230" s="84"/>
      <c r="BZ230" s="84"/>
      <c r="CE230" s="84"/>
      <c r="CJ230" s="84"/>
      <c r="CO230" s="84"/>
      <c r="CT230" s="84"/>
      <c r="CY230" s="84"/>
      <c r="DD230" s="84"/>
      <c r="DI230" s="84"/>
      <c r="DN230" s="84"/>
      <c r="DS230" s="84"/>
      <c r="DX230" s="84"/>
    </row>
    <row r="231" spans="63:128" customFormat="1">
      <c r="BK231" s="84"/>
      <c r="BP231" s="84"/>
      <c r="BU231" s="84"/>
      <c r="BZ231" s="84"/>
      <c r="CE231" s="84"/>
      <c r="CJ231" s="84"/>
      <c r="CO231" s="84"/>
      <c r="CT231" s="84"/>
      <c r="CY231" s="84"/>
      <c r="DD231" s="84"/>
      <c r="DI231" s="84"/>
      <c r="DN231" s="84"/>
      <c r="DS231" s="84"/>
      <c r="DX231" s="84"/>
    </row>
    <row r="232" spans="63:128" customFormat="1">
      <c r="BK232" s="84"/>
      <c r="BP232" s="84"/>
      <c r="BU232" s="84"/>
      <c r="BZ232" s="84"/>
      <c r="CE232" s="84"/>
      <c r="CJ232" s="84"/>
      <c r="CO232" s="84"/>
      <c r="CT232" s="84"/>
      <c r="CY232" s="84"/>
      <c r="DD232" s="84"/>
      <c r="DI232" s="84"/>
      <c r="DN232" s="84"/>
      <c r="DS232" s="84"/>
      <c r="DX232" s="84"/>
    </row>
    <row r="233" spans="63:128" customFormat="1">
      <c r="BK233" s="84"/>
      <c r="BP233" s="84"/>
      <c r="BU233" s="84"/>
      <c r="BZ233" s="84"/>
      <c r="CE233" s="84"/>
      <c r="CJ233" s="84"/>
      <c r="CO233" s="84"/>
      <c r="CT233" s="84"/>
      <c r="CY233" s="84"/>
      <c r="DD233" s="84"/>
      <c r="DI233" s="84"/>
      <c r="DN233" s="84"/>
      <c r="DS233" s="84"/>
      <c r="DX233" s="84"/>
    </row>
    <row r="234" spans="63:128" customFormat="1">
      <c r="BK234" s="84"/>
      <c r="BP234" s="84"/>
      <c r="BU234" s="84"/>
      <c r="BZ234" s="84"/>
      <c r="CE234" s="84"/>
      <c r="CJ234" s="84"/>
      <c r="CO234" s="84"/>
      <c r="CT234" s="84"/>
      <c r="CY234" s="84"/>
      <c r="DD234" s="84"/>
      <c r="DI234" s="84"/>
      <c r="DN234" s="84"/>
      <c r="DS234" s="84"/>
      <c r="DX234" s="84"/>
    </row>
    <row r="235" spans="63:128" customFormat="1">
      <c r="BK235" s="84"/>
      <c r="BP235" s="84"/>
      <c r="BU235" s="84"/>
      <c r="BZ235" s="84"/>
      <c r="CE235" s="84"/>
      <c r="CJ235" s="84"/>
      <c r="CO235" s="84"/>
      <c r="CT235" s="84"/>
      <c r="CY235" s="84"/>
      <c r="DD235" s="84"/>
      <c r="DI235" s="84"/>
      <c r="DN235" s="84"/>
      <c r="DS235" s="84"/>
      <c r="DX235" s="84"/>
    </row>
    <row r="236" spans="63:128" customFormat="1">
      <c r="BK236" s="84"/>
      <c r="BP236" s="84"/>
      <c r="BU236" s="84"/>
      <c r="BZ236" s="84"/>
      <c r="CE236" s="84"/>
      <c r="CJ236" s="84"/>
      <c r="CO236" s="84"/>
      <c r="CT236" s="84"/>
      <c r="CY236" s="84"/>
      <c r="DD236" s="84"/>
      <c r="DI236" s="84"/>
      <c r="DN236" s="84"/>
      <c r="DS236" s="84"/>
      <c r="DX236" s="84"/>
    </row>
    <row r="237" spans="63:128" customFormat="1">
      <c r="BK237" s="84"/>
      <c r="BP237" s="84"/>
      <c r="BU237" s="84"/>
      <c r="BZ237" s="84"/>
      <c r="CE237" s="84"/>
      <c r="CJ237" s="84"/>
      <c r="CO237" s="84"/>
      <c r="CT237" s="84"/>
      <c r="CY237" s="84"/>
      <c r="DD237" s="84"/>
      <c r="DI237" s="84"/>
      <c r="DN237" s="84"/>
      <c r="DS237" s="84"/>
      <c r="DX237" s="84"/>
    </row>
    <row r="238" spans="63:128" customFormat="1">
      <c r="BK238" s="84"/>
      <c r="BP238" s="84"/>
      <c r="BU238" s="84"/>
      <c r="BZ238" s="84"/>
      <c r="CE238" s="84"/>
      <c r="CJ238" s="84"/>
      <c r="CO238" s="84"/>
      <c r="CT238" s="84"/>
      <c r="CY238" s="84"/>
      <c r="DD238" s="84"/>
      <c r="DI238" s="84"/>
      <c r="DN238" s="84"/>
      <c r="DS238" s="84"/>
      <c r="DX238" s="84"/>
    </row>
    <row r="239" spans="63:128" customFormat="1">
      <c r="BK239" s="84"/>
      <c r="BP239" s="84"/>
      <c r="BU239" s="84"/>
      <c r="BZ239" s="84"/>
      <c r="CE239" s="84"/>
      <c r="CJ239" s="84"/>
      <c r="CO239" s="84"/>
      <c r="CT239" s="84"/>
      <c r="CY239" s="84"/>
      <c r="DD239" s="84"/>
      <c r="DI239" s="84"/>
      <c r="DN239" s="84"/>
      <c r="DS239" s="84"/>
      <c r="DX239" s="84"/>
    </row>
    <row r="240" spans="63:128" customFormat="1">
      <c r="BK240" s="84"/>
      <c r="BP240" s="84"/>
      <c r="BU240" s="84"/>
      <c r="BZ240" s="84"/>
      <c r="CE240" s="84"/>
      <c r="CJ240" s="84"/>
      <c r="CO240" s="84"/>
      <c r="CT240" s="84"/>
      <c r="CY240" s="84"/>
      <c r="DD240" s="84"/>
      <c r="DI240" s="84"/>
      <c r="DN240" s="84"/>
      <c r="DS240" s="84"/>
      <c r="DX240" s="84"/>
    </row>
    <row r="241" spans="63:128" customFormat="1">
      <c r="BK241" s="84"/>
      <c r="BP241" s="84"/>
      <c r="BU241" s="84"/>
      <c r="BZ241" s="84"/>
      <c r="CE241" s="84"/>
      <c r="CJ241" s="84"/>
      <c r="CO241" s="84"/>
      <c r="CT241" s="84"/>
      <c r="CY241" s="84"/>
      <c r="DD241" s="84"/>
      <c r="DI241" s="84"/>
      <c r="DN241" s="84"/>
      <c r="DS241" s="84"/>
      <c r="DX241" s="84"/>
    </row>
    <row r="242" spans="63:128" customFormat="1">
      <c r="BK242" s="84"/>
      <c r="BP242" s="84"/>
      <c r="BU242" s="84"/>
      <c r="BZ242" s="84"/>
      <c r="CE242" s="84"/>
      <c r="CJ242" s="84"/>
      <c r="CO242" s="84"/>
      <c r="CT242" s="84"/>
      <c r="CY242" s="84"/>
      <c r="DD242" s="84"/>
      <c r="DI242" s="84"/>
      <c r="DN242" s="84"/>
      <c r="DS242" s="84"/>
      <c r="DX242" s="84"/>
    </row>
    <row r="243" spans="63:128" customFormat="1">
      <c r="BK243" s="84"/>
      <c r="BP243" s="84"/>
      <c r="BU243" s="84"/>
      <c r="BZ243" s="84"/>
      <c r="CE243" s="84"/>
      <c r="CJ243" s="84"/>
      <c r="CO243" s="84"/>
      <c r="CT243" s="84"/>
      <c r="CY243" s="84"/>
      <c r="DD243" s="84"/>
      <c r="DI243" s="84"/>
      <c r="DN243" s="84"/>
      <c r="DS243" s="84"/>
      <c r="DX243" s="84"/>
    </row>
    <row r="244" spans="63:128" customFormat="1">
      <c r="BK244" s="84"/>
      <c r="BP244" s="84"/>
      <c r="BU244" s="84"/>
      <c r="BZ244" s="84"/>
      <c r="CE244" s="84"/>
      <c r="CJ244" s="84"/>
      <c r="CO244" s="84"/>
      <c r="CT244" s="84"/>
      <c r="CY244" s="84"/>
      <c r="DD244" s="84"/>
      <c r="DI244" s="84"/>
      <c r="DN244" s="84"/>
      <c r="DS244" s="84"/>
      <c r="DX244" s="84"/>
    </row>
    <row r="245" spans="63:128" customFormat="1">
      <c r="BK245" s="84"/>
      <c r="BP245" s="84"/>
      <c r="BU245" s="84"/>
      <c r="BZ245" s="84"/>
      <c r="CE245" s="84"/>
      <c r="CJ245" s="84"/>
      <c r="CO245" s="84"/>
      <c r="CT245" s="84"/>
      <c r="CY245" s="84"/>
      <c r="DD245" s="84"/>
      <c r="DI245" s="84"/>
      <c r="DN245" s="84"/>
      <c r="DS245" s="84"/>
      <c r="DX245" s="84"/>
    </row>
    <row r="246" spans="63:128" customFormat="1">
      <c r="BK246" s="84"/>
      <c r="BP246" s="84"/>
      <c r="BU246" s="84"/>
      <c r="BZ246" s="84"/>
      <c r="CE246" s="84"/>
      <c r="CJ246" s="84"/>
      <c r="CO246" s="84"/>
      <c r="CT246" s="84"/>
      <c r="CY246" s="84"/>
      <c r="DD246" s="84"/>
      <c r="DI246" s="84"/>
      <c r="DN246" s="84"/>
      <c r="DS246" s="84"/>
      <c r="DX246" s="84"/>
    </row>
    <row r="247" spans="63:128" customFormat="1">
      <c r="BK247" s="84"/>
      <c r="BP247" s="84"/>
      <c r="BU247" s="84"/>
      <c r="BZ247" s="84"/>
      <c r="CE247" s="84"/>
      <c r="CJ247" s="84"/>
      <c r="CO247" s="84"/>
      <c r="CT247" s="84"/>
      <c r="CY247" s="84"/>
      <c r="DD247" s="84"/>
      <c r="DI247" s="84"/>
      <c r="DN247" s="84"/>
      <c r="DS247" s="84"/>
      <c r="DX247" s="84"/>
    </row>
    <row r="248" spans="63:128" customFormat="1">
      <c r="BK248" s="84"/>
      <c r="BP248" s="84"/>
      <c r="BU248" s="84"/>
      <c r="BZ248" s="84"/>
      <c r="CE248" s="84"/>
      <c r="CJ248" s="84"/>
      <c r="CO248" s="84"/>
      <c r="CT248" s="84"/>
      <c r="CY248" s="84"/>
      <c r="DD248" s="84"/>
      <c r="DI248" s="84"/>
      <c r="DN248" s="84"/>
      <c r="DS248" s="84"/>
      <c r="DX248" s="84"/>
    </row>
    <row r="249" spans="63:128" customFormat="1">
      <c r="BK249" s="84"/>
      <c r="BP249" s="84"/>
      <c r="BU249" s="84"/>
      <c r="BZ249" s="84"/>
      <c r="CE249" s="84"/>
      <c r="CJ249" s="84"/>
      <c r="CO249" s="84"/>
      <c r="CT249" s="84"/>
      <c r="CY249" s="84"/>
      <c r="DD249" s="84"/>
      <c r="DI249" s="84"/>
      <c r="DN249" s="84"/>
      <c r="DS249" s="84"/>
      <c r="DX249" s="84"/>
    </row>
    <row r="250" spans="63:128" customFormat="1">
      <c r="BK250" s="84"/>
      <c r="BP250" s="84"/>
      <c r="BU250" s="84"/>
      <c r="BZ250" s="84"/>
      <c r="CE250" s="84"/>
      <c r="CJ250" s="84"/>
      <c r="CO250" s="84"/>
      <c r="CT250" s="84"/>
      <c r="CY250" s="84"/>
      <c r="DD250" s="84"/>
      <c r="DI250" s="84"/>
      <c r="DN250" s="84"/>
      <c r="DS250" s="84"/>
      <c r="DX250" s="84"/>
    </row>
    <row r="251" spans="63:128" customFormat="1">
      <c r="BK251" s="84"/>
      <c r="BP251" s="84"/>
      <c r="BU251" s="84"/>
      <c r="BZ251" s="84"/>
      <c r="CE251" s="84"/>
      <c r="CJ251" s="84"/>
      <c r="CO251" s="84"/>
      <c r="CT251" s="84"/>
      <c r="CY251" s="84"/>
      <c r="DD251" s="84"/>
      <c r="DI251" s="84"/>
      <c r="DN251" s="84"/>
      <c r="DS251" s="84"/>
      <c r="DX251" s="84"/>
    </row>
    <row r="252" spans="63:128" customFormat="1">
      <c r="BK252" s="84"/>
      <c r="BP252" s="84"/>
      <c r="BU252" s="84"/>
      <c r="BZ252" s="84"/>
      <c r="CE252" s="84"/>
      <c r="CJ252" s="84"/>
      <c r="CO252" s="84"/>
      <c r="CT252" s="84"/>
      <c r="CY252" s="84"/>
      <c r="DD252" s="84"/>
      <c r="DI252" s="84"/>
      <c r="DN252" s="84"/>
      <c r="DS252" s="84"/>
      <c r="DX252" s="84"/>
    </row>
    <row r="253" spans="63:128" customFormat="1">
      <c r="BK253" s="84"/>
      <c r="BP253" s="84"/>
      <c r="BU253" s="84"/>
      <c r="BZ253" s="84"/>
      <c r="CE253" s="84"/>
      <c r="CJ253" s="84"/>
      <c r="CO253" s="84"/>
      <c r="CT253" s="84"/>
      <c r="CY253" s="84"/>
      <c r="DD253" s="84"/>
      <c r="DI253" s="84"/>
      <c r="DN253" s="84"/>
      <c r="DS253" s="84"/>
      <c r="DX253" s="84"/>
    </row>
    <row r="254" spans="63:128" customFormat="1">
      <c r="BK254" s="84"/>
      <c r="BP254" s="84"/>
      <c r="BU254" s="84"/>
      <c r="BZ254" s="84"/>
      <c r="CE254" s="84"/>
      <c r="CJ254" s="84"/>
      <c r="CO254" s="84"/>
      <c r="CT254" s="84"/>
      <c r="CY254" s="84"/>
      <c r="DD254" s="84"/>
      <c r="DI254" s="84"/>
      <c r="DN254" s="84"/>
      <c r="DS254" s="84"/>
      <c r="DX254" s="84"/>
    </row>
    <row r="255" spans="63:128" customFormat="1">
      <c r="BK255" s="84"/>
      <c r="BP255" s="84"/>
      <c r="BU255" s="84"/>
      <c r="BZ255" s="84"/>
      <c r="CE255" s="84"/>
      <c r="CJ255" s="84"/>
      <c r="CO255" s="84"/>
      <c r="CT255" s="84"/>
      <c r="CY255" s="84"/>
      <c r="DD255" s="84"/>
      <c r="DI255" s="84"/>
      <c r="DN255" s="84"/>
      <c r="DS255" s="84"/>
      <c r="DX255" s="84"/>
    </row>
    <row r="256" spans="63:128" customFormat="1">
      <c r="BK256" s="84"/>
      <c r="BP256" s="84"/>
      <c r="BU256" s="84"/>
      <c r="BZ256" s="84"/>
      <c r="CE256" s="84"/>
      <c r="CJ256" s="84"/>
      <c r="CO256" s="84"/>
      <c r="CT256" s="84"/>
      <c r="CY256" s="84"/>
      <c r="DD256" s="84"/>
      <c r="DI256" s="84"/>
      <c r="DN256" s="84"/>
      <c r="DS256" s="84"/>
      <c r="DX256" s="84"/>
    </row>
    <row r="257" spans="63:128" customFormat="1">
      <c r="BK257" s="84"/>
      <c r="BP257" s="84"/>
      <c r="BU257" s="84"/>
      <c r="BZ257" s="84"/>
      <c r="CE257" s="84"/>
      <c r="CJ257" s="84"/>
      <c r="CO257" s="84"/>
      <c r="CT257" s="84"/>
      <c r="CY257" s="84"/>
      <c r="DD257" s="84"/>
      <c r="DI257" s="84"/>
      <c r="DN257" s="84"/>
      <c r="DS257" s="84"/>
      <c r="DX257" s="84"/>
    </row>
    <row r="258" spans="63:128" customFormat="1">
      <c r="BK258" s="84"/>
      <c r="BP258" s="84"/>
      <c r="BU258" s="84"/>
      <c r="BZ258" s="84"/>
      <c r="CE258" s="84"/>
      <c r="CJ258" s="84"/>
      <c r="CO258" s="84"/>
      <c r="CT258" s="84"/>
      <c r="CY258" s="84"/>
      <c r="DD258" s="84"/>
      <c r="DI258" s="84"/>
      <c r="DN258" s="84"/>
      <c r="DS258" s="84"/>
      <c r="DX258" s="84"/>
    </row>
    <row r="259" spans="63:128" customFormat="1">
      <c r="BK259" s="84"/>
      <c r="BP259" s="84"/>
      <c r="BU259" s="84"/>
      <c r="BZ259" s="84"/>
      <c r="CE259" s="84"/>
      <c r="CJ259" s="84"/>
      <c r="CO259" s="84"/>
      <c r="CT259" s="84"/>
      <c r="CY259" s="84"/>
      <c r="DD259" s="84"/>
      <c r="DI259" s="84"/>
      <c r="DN259" s="84"/>
      <c r="DS259" s="84"/>
      <c r="DX259" s="84"/>
    </row>
    <row r="260" spans="63:128" customFormat="1">
      <c r="BK260" s="84"/>
      <c r="BP260" s="84"/>
      <c r="BU260" s="84"/>
      <c r="BZ260" s="84"/>
      <c r="CE260" s="84"/>
      <c r="CJ260" s="84"/>
      <c r="CO260" s="84"/>
      <c r="CT260" s="84"/>
      <c r="CY260" s="84"/>
      <c r="DD260" s="84"/>
      <c r="DI260" s="84"/>
      <c r="DN260" s="84"/>
      <c r="DS260" s="84"/>
      <c r="DX260" s="84"/>
    </row>
    <row r="261" spans="63:128" customFormat="1">
      <c r="BK261" s="84"/>
      <c r="BP261" s="84"/>
      <c r="BU261" s="84"/>
      <c r="BZ261" s="84"/>
      <c r="CE261" s="84"/>
      <c r="CJ261" s="84"/>
      <c r="CO261" s="84"/>
      <c r="CT261" s="84"/>
      <c r="CY261" s="84"/>
      <c r="DD261" s="84"/>
      <c r="DI261" s="84"/>
      <c r="DN261" s="84"/>
      <c r="DS261" s="84"/>
      <c r="DX261" s="84"/>
    </row>
    <row r="262" spans="63:128" customFormat="1">
      <c r="BK262" s="84"/>
      <c r="BP262" s="84"/>
      <c r="BU262" s="84"/>
      <c r="BZ262" s="84"/>
      <c r="CE262" s="84"/>
      <c r="CJ262" s="84"/>
      <c r="CO262" s="84"/>
      <c r="CT262" s="84"/>
      <c r="CY262" s="84"/>
      <c r="DD262" s="84"/>
      <c r="DI262" s="84"/>
      <c r="DN262" s="84"/>
      <c r="DS262" s="84"/>
      <c r="DX262" s="84"/>
    </row>
    <row r="263" spans="63:128" customFormat="1">
      <c r="BK263" s="84"/>
      <c r="BP263" s="84"/>
      <c r="BU263" s="84"/>
      <c r="BZ263" s="84"/>
      <c r="CE263" s="84"/>
      <c r="CJ263" s="84"/>
      <c r="CO263" s="84"/>
      <c r="CT263" s="84"/>
      <c r="CY263" s="84"/>
      <c r="DD263" s="84"/>
      <c r="DI263" s="84"/>
      <c r="DN263" s="84"/>
      <c r="DS263" s="84"/>
      <c r="DX263" s="84"/>
    </row>
    <row r="264" spans="63:128" customFormat="1">
      <c r="BK264" s="84"/>
      <c r="BP264" s="84"/>
      <c r="BU264" s="84"/>
      <c r="BZ264" s="84"/>
      <c r="CE264" s="84"/>
      <c r="CJ264" s="84"/>
      <c r="CO264" s="84"/>
      <c r="CT264" s="84"/>
      <c r="CY264" s="84"/>
      <c r="DD264" s="84"/>
      <c r="DI264" s="84"/>
      <c r="DN264" s="84"/>
      <c r="DS264" s="84"/>
      <c r="DX264" s="84"/>
    </row>
    <row r="265" spans="63:128" customFormat="1">
      <c r="BK265" s="84"/>
      <c r="BP265" s="84"/>
      <c r="BU265" s="84"/>
      <c r="BZ265" s="84"/>
      <c r="CE265" s="84"/>
      <c r="CJ265" s="84"/>
      <c r="CO265" s="84"/>
      <c r="CT265" s="84"/>
      <c r="CY265" s="84"/>
      <c r="DD265" s="84"/>
      <c r="DI265" s="84"/>
      <c r="DN265" s="84"/>
      <c r="DS265" s="84"/>
      <c r="DX265" s="84"/>
    </row>
    <row r="266" spans="63:128" customFormat="1">
      <c r="BK266" s="84"/>
      <c r="BP266" s="84"/>
      <c r="BU266" s="84"/>
      <c r="BZ266" s="84"/>
      <c r="CE266" s="84"/>
      <c r="CJ266" s="84"/>
      <c r="CO266" s="84"/>
      <c r="CT266" s="84"/>
      <c r="CY266" s="84"/>
      <c r="DD266" s="84"/>
      <c r="DI266" s="84"/>
      <c r="DN266" s="84"/>
      <c r="DS266" s="84"/>
      <c r="DX266" s="84"/>
    </row>
    <row r="267" spans="63:128" customFormat="1">
      <c r="BK267" s="84"/>
      <c r="BP267" s="84"/>
      <c r="BU267" s="84"/>
      <c r="BZ267" s="84"/>
      <c r="CE267" s="84"/>
      <c r="CJ267" s="84"/>
      <c r="CO267" s="84"/>
      <c r="CT267" s="84"/>
      <c r="CY267" s="84"/>
      <c r="DD267" s="84"/>
      <c r="DI267" s="84"/>
      <c r="DN267" s="84"/>
      <c r="DS267" s="84"/>
      <c r="DX267" s="84"/>
    </row>
    <row r="268" spans="63:128" customFormat="1">
      <c r="BK268" s="84"/>
      <c r="BP268" s="84"/>
      <c r="BU268" s="84"/>
      <c r="BZ268" s="84"/>
      <c r="CE268" s="84"/>
      <c r="CJ268" s="84"/>
      <c r="CO268" s="84"/>
      <c r="CT268" s="84"/>
      <c r="CY268" s="84"/>
      <c r="DD268" s="84"/>
      <c r="DI268" s="84"/>
      <c r="DN268" s="84"/>
      <c r="DS268" s="84"/>
      <c r="DX268" s="84"/>
    </row>
    <row r="269" spans="63:128" customFormat="1">
      <c r="BK269" s="84"/>
      <c r="BP269" s="84"/>
      <c r="BU269" s="84"/>
      <c r="BZ269" s="84"/>
      <c r="CE269" s="84"/>
      <c r="CJ269" s="84"/>
      <c r="CO269" s="84"/>
      <c r="CT269" s="84"/>
      <c r="CY269" s="84"/>
      <c r="DD269" s="84"/>
      <c r="DI269" s="84"/>
      <c r="DN269" s="84"/>
      <c r="DS269" s="84"/>
      <c r="DX269" s="84"/>
    </row>
    <row r="270" spans="63:128" customFormat="1">
      <c r="BK270" s="84"/>
      <c r="BP270" s="84"/>
      <c r="BU270" s="84"/>
      <c r="BZ270" s="84"/>
      <c r="CE270" s="84"/>
      <c r="CJ270" s="84"/>
      <c r="CO270" s="84"/>
      <c r="CT270" s="84"/>
      <c r="CY270" s="84"/>
      <c r="DD270" s="84"/>
      <c r="DI270" s="84"/>
      <c r="DN270" s="84"/>
      <c r="DS270" s="84"/>
      <c r="DX270" s="84"/>
    </row>
    <row r="271" spans="63:128" customFormat="1">
      <c r="BK271" s="84"/>
      <c r="BP271" s="84"/>
      <c r="BU271" s="84"/>
      <c r="BZ271" s="84"/>
      <c r="CE271" s="84"/>
      <c r="CJ271" s="84"/>
      <c r="CO271" s="84"/>
      <c r="CT271" s="84"/>
      <c r="CY271" s="84"/>
      <c r="DD271" s="84"/>
      <c r="DI271" s="84"/>
      <c r="DN271" s="84"/>
      <c r="DS271" s="84"/>
      <c r="DX271" s="84"/>
    </row>
    <row r="272" spans="63:128" customFormat="1">
      <c r="BK272" s="84"/>
      <c r="BP272" s="84"/>
      <c r="BU272" s="84"/>
      <c r="BZ272" s="84"/>
      <c r="CE272" s="84"/>
      <c r="CJ272" s="84"/>
      <c r="CO272" s="84"/>
      <c r="CT272" s="84"/>
      <c r="CY272" s="84"/>
      <c r="DD272" s="84"/>
      <c r="DI272" s="84"/>
      <c r="DN272" s="84"/>
      <c r="DS272" s="84"/>
      <c r="DX272" s="84"/>
    </row>
    <row r="273" spans="63:128" customFormat="1">
      <c r="BK273" s="84"/>
      <c r="BP273" s="84"/>
      <c r="BU273" s="84"/>
      <c r="BZ273" s="84"/>
      <c r="CE273" s="84"/>
      <c r="CJ273" s="84"/>
      <c r="CO273" s="84"/>
      <c r="CT273" s="84"/>
      <c r="CY273" s="84"/>
      <c r="DD273" s="84"/>
      <c r="DI273" s="84"/>
      <c r="DN273" s="84"/>
      <c r="DS273" s="84"/>
      <c r="DX273" s="84"/>
    </row>
    <row r="274" spans="63:128" customFormat="1">
      <c r="BK274" s="84"/>
      <c r="BP274" s="84"/>
      <c r="BU274" s="84"/>
      <c r="BZ274" s="84"/>
      <c r="CE274" s="84"/>
      <c r="CJ274" s="84"/>
      <c r="CO274" s="84"/>
      <c r="CT274" s="84"/>
      <c r="CY274" s="84"/>
      <c r="DD274" s="84"/>
      <c r="DI274" s="84"/>
      <c r="DN274" s="84"/>
      <c r="DS274" s="84"/>
      <c r="DX274" s="84"/>
    </row>
    <row r="275" spans="63:128" customFormat="1">
      <c r="BK275" s="84"/>
      <c r="BP275" s="84"/>
      <c r="BU275" s="84"/>
      <c r="BZ275" s="84"/>
      <c r="CE275" s="84"/>
      <c r="CJ275" s="84"/>
      <c r="CO275" s="84"/>
      <c r="CT275" s="84"/>
      <c r="CY275" s="84"/>
      <c r="DD275" s="84"/>
      <c r="DI275" s="84"/>
      <c r="DN275" s="84"/>
      <c r="DS275" s="84"/>
      <c r="DX275" s="84"/>
    </row>
    <row r="276" spans="63:128" customFormat="1">
      <c r="BK276" s="84"/>
      <c r="BP276" s="84"/>
      <c r="BU276" s="84"/>
      <c r="BZ276" s="84"/>
      <c r="CE276" s="84"/>
      <c r="CJ276" s="84"/>
      <c r="CO276" s="84"/>
      <c r="CT276" s="84"/>
      <c r="CY276" s="84"/>
      <c r="DD276" s="84"/>
      <c r="DI276" s="84"/>
      <c r="DN276" s="84"/>
      <c r="DS276" s="84"/>
      <c r="DX276" s="84"/>
    </row>
    <row r="277" spans="63:128" customFormat="1">
      <c r="BK277" s="84"/>
      <c r="BP277" s="84"/>
      <c r="BU277" s="84"/>
      <c r="BZ277" s="84"/>
      <c r="CE277" s="84"/>
      <c r="CJ277" s="84"/>
      <c r="CO277" s="84"/>
      <c r="CT277" s="84"/>
      <c r="CY277" s="84"/>
      <c r="DD277" s="84"/>
      <c r="DI277" s="84"/>
      <c r="DN277" s="84"/>
      <c r="DS277" s="84"/>
      <c r="DX277" s="84"/>
    </row>
    <row r="278" spans="63:128" customFormat="1">
      <c r="BK278" s="84"/>
      <c r="BP278" s="84"/>
      <c r="BU278" s="84"/>
      <c r="BZ278" s="84"/>
      <c r="CE278" s="84"/>
      <c r="CJ278" s="84"/>
      <c r="CO278" s="84"/>
      <c r="CT278" s="84"/>
      <c r="CY278" s="84"/>
      <c r="DD278" s="84"/>
      <c r="DI278" s="84"/>
      <c r="DN278" s="84"/>
      <c r="DS278" s="84"/>
      <c r="DX278" s="84"/>
    </row>
    <row r="279" spans="63:128" customFormat="1">
      <c r="BK279" s="84"/>
      <c r="BP279" s="84"/>
      <c r="BU279" s="84"/>
      <c r="BZ279" s="84"/>
      <c r="CE279" s="84"/>
      <c r="CJ279" s="84"/>
      <c r="CO279" s="84"/>
      <c r="CT279" s="84"/>
      <c r="CY279" s="84"/>
      <c r="DD279" s="84"/>
      <c r="DI279" s="84"/>
      <c r="DN279" s="84"/>
      <c r="DS279" s="84"/>
      <c r="DX279" s="84"/>
    </row>
    <row r="280" spans="63:128" customFormat="1">
      <c r="BK280" s="84"/>
      <c r="BP280" s="84"/>
      <c r="BU280" s="84"/>
      <c r="BZ280" s="84"/>
      <c r="CE280" s="84"/>
      <c r="CJ280" s="84"/>
      <c r="CO280" s="84"/>
      <c r="CT280" s="84"/>
      <c r="CY280" s="84"/>
      <c r="DD280" s="84"/>
      <c r="DI280" s="84"/>
      <c r="DN280" s="84"/>
      <c r="DS280" s="84"/>
      <c r="DX280" s="84"/>
    </row>
    <row r="281" spans="63:128" customFormat="1">
      <c r="BK281" s="84"/>
      <c r="BP281" s="84"/>
      <c r="BU281" s="84"/>
      <c r="BZ281" s="84"/>
      <c r="CE281" s="84"/>
      <c r="CJ281" s="84"/>
      <c r="CO281" s="84"/>
      <c r="CT281" s="84"/>
      <c r="CY281" s="84"/>
      <c r="DD281" s="84"/>
      <c r="DI281" s="84"/>
      <c r="DN281" s="84"/>
      <c r="DS281" s="84"/>
      <c r="DX281" s="84"/>
    </row>
    <row r="282" spans="63:128" customFormat="1">
      <c r="BK282" s="84"/>
      <c r="BP282" s="84"/>
      <c r="BU282" s="84"/>
      <c r="BZ282" s="84"/>
      <c r="CE282" s="84"/>
      <c r="CJ282" s="84"/>
      <c r="CO282" s="84"/>
      <c r="CT282" s="84"/>
      <c r="CY282" s="84"/>
      <c r="DD282" s="84"/>
      <c r="DI282" s="84"/>
      <c r="DN282" s="84"/>
      <c r="DS282" s="84"/>
      <c r="DX282" s="84"/>
    </row>
    <row r="283" spans="63:128" customFormat="1">
      <c r="BK283" s="84"/>
      <c r="BP283" s="84"/>
      <c r="BU283" s="84"/>
      <c r="BZ283" s="84"/>
      <c r="CE283" s="84"/>
      <c r="CJ283" s="84"/>
      <c r="CO283" s="84"/>
      <c r="CT283" s="84"/>
      <c r="CY283" s="84"/>
      <c r="DD283" s="84"/>
      <c r="DI283" s="84"/>
      <c r="DN283" s="84"/>
      <c r="DS283" s="84"/>
      <c r="DX283" s="84"/>
    </row>
    <row r="284" spans="63:128" customFormat="1">
      <c r="BK284" s="84"/>
      <c r="BP284" s="84"/>
      <c r="BU284" s="84"/>
      <c r="BZ284" s="84"/>
      <c r="CE284" s="84"/>
      <c r="CJ284" s="84"/>
      <c r="CO284" s="84"/>
      <c r="CT284" s="84"/>
      <c r="CY284" s="84"/>
      <c r="DD284" s="84"/>
      <c r="DI284" s="84"/>
      <c r="DN284" s="84"/>
      <c r="DS284" s="84"/>
      <c r="DX284" s="84"/>
    </row>
    <row r="285" spans="63:128" customFormat="1">
      <c r="BK285" s="84"/>
      <c r="BP285" s="84"/>
      <c r="BU285" s="84"/>
      <c r="BZ285" s="84"/>
      <c r="CE285" s="84"/>
      <c r="CJ285" s="84"/>
      <c r="CO285" s="84"/>
      <c r="CT285" s="84"/>
      <c r="CY285" s="84"/>
      <c r="DD285" s="84"/>
      <c r="DI285" s="84"/>
      <c r="DN285" s="84"/>
      <c r="DS285" s="84"/>
      <c r="DX285" s="84"/>
    </row>
    <row r="286" spans="63:128" customFormat="1">
      <c r="BK286" s="84"/>
      <c r="BP286" s="84"/>
      <c r="BU286" s="84"/>
      <c r="BZ286" s="84"/>
      <c r="CE286" s="84"/>
      <c r="CJ286" s="84"/>
      <c r="CO286" s="84"/>
      <c r="CT286" s="84"/>
      <c r="CY286" s="84"/>
      <c r="DD286" s="84"/>
      <c r="DI286" s="84"/>
      <c r="DN286" s="84"/>
      <c r="DS286" s="84"/>
      <c r="DX286" s="84"/>
    </row>
    <row r="287" spans="63:128" customFormat="1">
      <c r="BK287" s="84"/>
      <c r="BP287" s="84"/>
      <c r="BU287" s="84"/>
      <c r="BZ287" s="84"/>
      <c r="CE287" s="84"/>
      <c r="CJ287" s="84"/>
      <c r="CO287" s="84"/>
      <c r="CT287" s="84"/>
      <c r="CY287" s="84"/>
      <c r="DD287" s="84"/>
      <c r="DI287" s="84"/>
      <c r="DN287" s="84"/>
      <c r="DS287" s="84"/>
      <c r="DX287" s="84"/>
    </row>
    <row r="288" spans="63:128" customFormat="1">
      <c r="BK288" s="84"/>
      <c r="BP288" s="84"/>
      <c r="BU288" s="84"/>
      <c r="BZ288" s="84"/>
      <c r="CE288" s="84"/>
      <c r="CJ288" s="84"/>
      <c r="CO288" s="84"/>
      <c r="CT288" s="84"/>
      <c r="CY288" s="84"/>
      <c r="DD288" s="84"/>
      <c r="DI288" s="84"/>
      <c r="DN288" s="84"/>
      <c r="DS288" s="84"/>
      <c r="DX288" s="84"/>
    </row>
    <row r="289" spans="63:128" customFormat="1">
      <c r="BK289" s="84"/>
      <c r="BP289" s="84"/>
      <c r="BU289" s="84"/>
      <c r="BZ289" s="84"/>
      <c r="CE289" s="84"/>
      <c r="CJ289" s="84"/>
      <c r="CO289" s="84"/>
      <c r="CT289" s="84"/>
      <c r="CY289" s="84"/>
      <c r="DD289" s="84"/>
      <c r="DI289" s="84"/>
      <c r="DN289" s="84"/>
      <c r="DS289" s="84"/>
      <c r="DX289" s="84"/>
    </row>
    <row r="290" spans="63:128" customFormat="1">
      <c r="BK290" s="84"/>
      <c r="BP290" s="84"/>
      <c r="BU290" s="84"/>
      <c r="BZ290" s="84"/>
      <c r="CE290" s="84"/>
      <c r="CJ290" s="84"/>
      <c r="CO290" s="84"/>
      <c r="CT290" s="84"/>
      <c r="CY290" s="84"/>
      <c r="DD290" s="84"/>
      <c r="DI290" s="84"/>
      <c r="DN290" s="84"/>
      <c r="DS290" s="84"/>
      <c r="DX290" s="84"/>
    </row>
    <row r="291" spans="63:128" customFormat="1">
      <c r="BK291" s="84"/>
      <c r="BP291" s="84"/>
      <c r="BU291" s="84"/>
      <c r="BZ291" s="84"/>
      <c r="CE291" s="84"/>
      <c r="CJ291" s="84"/>
      <c r="CO291" s="84"/>
      <c r="CT291" s="84"/>
      <c r="CY291" s="84"/>
      <c r="DD291" s="84"/>
      <c r="DI291" s="84"/>
      <c r="DN291" s="84"/>
      <c r="DS291" s="84"/>
      <c r="DX291" s="84"/>
    </row>
    <row r="292" spans="63:128" customFormat="1">
      <c r="BK292" s="84"/>
      <c r="BP292" s="84"/>
      <c r="BU292" s="84"/>
      <c r="BZ292" s="84"/>
      <c r="CE292" s="84"/>
      <c r="CJ292" s="84"/>
      <c r="CO292" s="84"/>
      <c r="CT292" s="84"/>
      <c r="CY292" s="84"/>
      <c r="DD292" s="84"/>
      <c r="DI292" s="84"/>
      <c r="DN292" s="84"/>
      <c r="DS292" s="84"/>
      <c r="DX292" s="84"/>
    </row>
    <row r="293" spans="63:128" customFormat="1">
      <c r="BK293" s="84"/>
      <c r="BP293" s="84"/>
      <c r="BU293" s="84"/>
      <c r="BZ293" s="84"/>
      <c r="CE293" s="84"/>
      <c r="CJ293" s="84"/>
      <c r="CO293" s="84"/>
      <c r="CT293" s="84"/>
      <c r="CY293" s="84"/>
      <c r="DD293" s="84"/>
      <c r="DI293" s="84"/>
      <c r="DN293" s="84"/>
      <c r="DS293" s="84"/>
      <c r="DX293" s="84"/>
    </row>
    <row r="294" spans="63:128" customFormat="1">
      <c r="BK294" s="84"/>
      <c r="BP294" s="84"/>
      <c r="BU294" s="84"/>
      <c r="BZ294" s="84"/>
      <c r="CE294" s="84"/>
      <c r="CJ294" s="84"/>
      <c r="CO294" s="84"/>
      <c r="CT294" s="84"/>
      <c r="CY294" s="84"/>
      <c r="DD294" s="84"/>
      <c r="DI294" s="84"/>
      <c r="DN294" s="84"/>
      <c r="DS294" s="84"/>
      <c r="DX294" s="84"/>
    </row>
    <row r="295" spans="63:128" customFormat="1">
      <c r="BK295" s="84"/>
      <c r="BP295" s="84"/>
      <c r="BU295" s="84"/>
      <c r="BZ295" s="84"/>
      <c r="CE295" s="84"/>
      <c r="CJ295" s="84"/>
      <c r="CO295" s="84"/>
      <c r="CT295" s="84"/>
      <c r="CY295" s="84"/>
      <c r="DD295" s="84"/>
      <c r="DI295" s="84"/>
      <c r="DN295" s="84"/>
      <c r="DS295" s="84"/>
      <c r="DX295" s="84"/>
    </row>
    <row r="296" spans="63:128" customFormat="1">
      <c r="BK296" s="84"/>
      <c r="BP296" s="84"/>
      <c r="BU296" s="84"/>
      <c r="BZ296" s="84"/>
      <c r="CE296" s="84"/>
      <c r="CJ296" s="84"/>
      <c r="CO296" s="84"/>
      <c r="CT296" s="84"/>
      <c r="CY296" s="84"/>
      <c r="DD296" s="84"/>
      <c r="DI296" s="84"/>
      <c r="DN296" s="84"/>
      <c r="DS296" s="84"/>
      <c r="DX296" s="84"/>
    </row>
    <row r="297" spans="63:128" customFormat="1">
      <c r="BK297" s="84"/>
      <c r="BP297" s="84"/>
      <c r="BU297" s="84"/>
      <c r="BZ297" s="84"/>
      <c r="CE297" s="84"/>
      <c r="CJ297" s="84"/>
      <c r="CO297" s="84"/>
      <c r="CT297" s="84"/>
      <c r="CY297" s="84"/>
      <c r="DD297" s="84"/>
      <c r="DI297" s="84"/>
      <c r="DN297" s="84"/>
      <c r="DS297" s="84"/>
      <c r="DX297" s="84"/>
    </row>
    <row r="298" spans="63:128" customFormat="1">
      <c r="BK298" s="84"/>
      <c r="BP298" s="84"/>
      <c r="BU298" s="84"/>
      <c r="BZ298" s="84"/>
      <c r="CE298" s="84"/>
      <c r="CJ298" s="84"/>
      <c r="CO298" s="84"/>
      <c r="CT298" s="84"/>
      <c r="CY298" s="84"/>
      <c r="DD298" s="84"/>
      <c r="DI298" s="84"/>
      <c r="DN298" s="84"/>
      <c r="DS298" s="84"/>
      <c r="DX298" s="84"/>
    </row>
  </sheetData>
  <autoFilter ref="B8:B103"/>
  <mergeCells count="3760">
    <mergeCell ref="E1:H1"/>
    <mergeCell ref="DI52:DI53"/>
    <mergeCell ref="DI54:DI55"/>
    <mergeCell ref="DI56:DI57"/>
    <mergeCell ref="DI58:DI59"/>
    <mergeCell ref="DI60:DI61"/>
    <mergeCell ref="DI62:DI63"/>
    <mergeCell ref="DI18:DI19"/>
    <mergeCell ref="DI20:DI21"/>
    <mergeCell ref="DI22:DI23"/>
    <mergeCell ref="DI24:DI25"/>
    <mergeCell ref="DI26:DI27"/>
    <mergeCell ref="DI28:DI29"/>
    <mergeCell ref="DI30:DI31"/>
    <mergeCell ref="DI32:DI33"/>
    <mergeCell ref="DI34:DI35"/>
    <mergeCell ref="DI36:DI37"/>
    <mergeCell ref="DI38:DI39"/>
    <mergeCell ref="DI40:DI41"/>
    <mergeCell ref="DI42:DI43"/>
    <mergeCell ref="DI44:DI45"/>
    <mergeCell ref="DI46:DI47"/>
    <mergeCell ref="DI48:DI49"/>
    <mergeCell ref="DI50:DI51"/>
    <mergeCell ref="CY52:CY53"/>
    <mergeCell ref="CY54:CY55"/>
    <mergeCell ref="CY56:CY57"/>
    <mergeCell ref="CY58:CY59"/>
    <mergeCell ref="CY60:CY61"/>
    <mergeCell ref="CY62:CY63"/>
    <mergeCell ref="DD18:DD19"/>
    <mergeCell ref="DD20:DD21"/>
    <mergeCell ref="DD22:DD23"/>
    <mergeCell ref="DD24:DD25"/>
    <mergeCell ref="DD26:DD27"/>
    <mergeCell ref="DD28:DD29"/>
    <mergeCell ref="DD30:DD31"/>
    <mergeCell ref="DD32:DD33"/>
    <mergeCell ref="DD34:DD35"/>
    <mergeCell ref="DD36:DD37"/>
    <mergeCell ref="DD38:DD39"/>
    <mergeCell ref="DD40:DD41"/>
    <mergeCell ref="DD42:DD43"/>
    <mergeCell ref="DD44:DD45"/>
    <mergeCell ref="DD46:DD47"/>
    <mergeCell ref="DD48:DD49"/>
    <mergeCell ref="DD50:DD51"/>
    <mergeCell ref="DD52:DD53"/>
    <mergeCell ref="DD54:DD55"/>
    <mergeCell ref="DD56:DD57"/>
    <mergeCell ref="DD58:DD59"/>
    <mergeCell ref="DD60:DD61"/>
    <mergeCell ref="DD62:DD63"/>
    <mergeCell ref="CY18:CY19"/>
    <mergeCell ref="CY20:CY21"/>
    <mergeCell ref="CY22:CY23"/>
    <mergeCell ref="CY24:CY25"/>
    <mergeCell ref="CY26:CY27"/>
    <mergeCell ref="CY28:CY29"/>
    <mergeCell ref="CY30:CY31"/>
    <mergeCell ref="CY32:CY33"/>
    <mergeCell ref="CY34:CY35"/>
    <mergeCell ref="CY36:CY37"/>
    <mergeCell ref="CY38:CY39"/>
    <mergeCell ref="CY40:CY41"/>
    <mergeCell ref="CY42:CY43"/>
    <mergeCell ref="CY44:CY45"/>
    <mergeCell ref="CY46:CY47"/>
    <mergeCell ref="CY48:CY49"/>
    <mergeCell ref="CY50:CY51"/>
    <mergeCell ref="CZ38:DC38"/>
    <mergeCell ref="CZ39:DC39"/>
    <mergeCell ref="CZ40:DC40"/>
    <mergeCell ref="CZ41:DC41"/>
    <mergeCell ref="CZ42:DC42"/>
    <mergeCell ref="CZ43:DC43"/>
    <mergeCell ref="CZ44:DC44"/>
    <mergeCell ref="CZ45:DC45"/>
    <mergeCell ref="CZ46:DC46"/>
    <mergeCell ref="CZ47:DC47"/>
    <mergeCell ref="CZ48:DC48"/>
    <mergeCell ref="M8:M9"/>
    <mergeCell ref="N8:Q8"/>
    <mergeCell ref="R8:R9"/>
    <mergeCell ref="S8:V8"/>
    <mergeCell ref="W8:W9"/>
    <mergeCell ref="X8:AA8"/>
    <mergeCell ref="C8:C9"/>
    <mergeCell ref="D8:F9"/>
    <mergeCell ref="G8:G9"/>
    <mergeCell ref="H8:H9"/>
    <mergeCell ref="I8:L8"/>
    <mergeCell ref="AQ8:AQ9"/>
    <mergeCell ref="AR8:AU8"/>
    <mergeCell ref="AV8:AV9"/>
    <mergeCell ref="AW8:AZ8"/>
    <mergeCell ref="BA8:BA9"/>
    <mergeCell ref="CU8:CX8"/>
    <mergeCell ref="CK9:CN9"/>
    <mergeCell ref="CP9:CS9"/>
    <mergeCell ref="CU9:CX9"/>
    <mergeCell ref="BU8:BU9"/>
    <mergeCell ref="BV8:BY8"/>
    <mergeCell ref="BZ8:BZ9"/>
    <mergeCell ref="CA8:CD8"/>
    <mergeCell ref="CE8:CE9"/>
    <mergeCell ref="CF8:CI8"/>
    <mergeCell ref="BV9:BY9"/>
    <mergeCell ref="CA9:CD9"/>
    <mergeCell ref="CF9:CI9"/>
    <mergeCell ref="BF8:BF9"/>
    <mergeCell ref="BG8:BJ8"/>
    <mergeCell ref="BK8:BK9"/>
    <mergeCell ref="BL8:BO8"/>
    <mergeCell ref="BP8:BP9"/>
    <mergeCell ref="C10:C11"/>
    <mergeCell ref="D10:F11"/>
    <mergeCell ref="G10:G11"/>
    <mergeCell ref="H10:H11"/>
    <mergeCell ref="I10:L10"/>
    <mergeCell ref="M10:M11"/>
    <mergeCell ref="N10:Q10"/>
    <mergeCell ref="R10:R11"/>
    <mergeCell ref="DN8:DN9"/>
    <mergeCell ref="DO8:DR8"/>
    <mergeCell ref="DS8:DS9"/>
    <mergeCell ref="DT8:DW8"/>
    <mergeCell ref="AW10:AZ10"/>
    <mergeCell ref="BA10:BA11"/>
    <mergeCell ref="BB10:BE10"/>
    <mergeCell ref="BF10:BF11"/>
    <mergeCell ref="BG10:BJ10"/>
    <mergeCell ref="BK10:BK11"/>
    <mergeCell ref="AW11:AZ11"/>
    <mergeCell ref="BB11:BE11"/>
    <mergeCell ref="BG11:BJ11"/>
    <mergeCell ref="AH10:AK10"/>
    <mergeCell ref="AL10:AL11"/>
    <mergeCell ref="AM10:AP10"/>
    <mergeCell ref="AQ10:AQ11"/>
    <mergeCell ref="AR10:AU10"/>
    <mergeCell ref="BB8:BE8"/>
    <mergeCell ref="AR9:AU9"/>
    <mergeCell ref="AW9:AZ9"/>
    <mergeCell ref="BB9:BE9"/>
    <mergeCell ref="AB8:AB9"/>
    <mergeCell ref="AC8:AF8"/>
    <mergeCell ref="DY8:DY9"/>
    <mergeCell ref="I9:L9"/>
    <mergeCell ref="N9:Q9"/>
    <mergeCell ref="S9:V9"/>
    <mergeCell ref="X9:AA9"/>
    <mergeCell ref="AC9:AF9"/>
    <mergeCell ref="CY8:CY9"/>
    <mergeCell ref="CZ8:DC8"/>
    <mergeCell ref="DD8:DD9"/>
    <mergeCell ref="DE8:DH8"/>
    <mergeCell ref="DI8:DI9"/>
    <mergeCell ref="DJ8:DM8"/>
    <mergeCell ref="CZ9:DC9"/>
    <mergeCell ref="DE9:DH9"/>
    <mergeCell ref="DJ9:DM9"/>
    <mergeCell ref="CJ8:CJ9"/>
    <mergeCell ref="CK8:CN8"/>
    <mergeCell ref="CO8:CO9"/>
    <mergeCell ref="BQ8:BT8"/>
    <mergeCell ref="BG9:BJ9"/>
    <mergeCell ref="BL9:BO9"/>
    <mergeCell ref="BQ9:BT9"/>
    <mergeCell ref="DO9:DR9"/>
    <mergeCell ref="DT9:DW9"/>
    <mergeCell ref="AG8:AG9"/>
    <mergeCell ref="AH8:AK8"/>
    <mergeCell ref="AL8:AL9"/>
    <mergeCell ref="AM8:AP8"/>
    <mergeCell ref="AH9:AK9"/>
    <mergeCell ref="AM9:AP9"/>
    <mergeCell ref="CP8:CS8"/>
    <mergeCell ref="CT8:CT9"/>
    <mergeCell ref="AV10:AV11"/>
    <mergeCell ref="S10:V10"/>
    <mergeCell ref="W10:W11"/>
    <mergeCell ref="X10:AA10"/>
    <mergeCell ref="AB10:AB11"/>
    <mergeCell ref="AC10:AF10"/>
    <mergeCell ref="AG10:AG11"/>
    <mergeCell ref="CY10:CY11"/>
    <mergeCell ref="CZ10:DC10"/>
    <mergeCell ref="DD10:DD11"/>
    <mergeCell ref="CP11:CS11"/>
    <mergeCell ref="CU11:CX11"/>
    <mergeCell ref="CZ11:DC11"/>
    <mergeCell ref="CA10:CD10"/>
    <mergeCell ref="CE10:CE11"/>
    <mergeCell ref="CF10:CI10"/>
    <mergeCell ref="CJ10:CJ11"/>
    <mergeCell ref="CK10:CN10"/>
    <mergeCell ref="CO10:CO11"/>
    <mergeCell ref="CA11:CD11"/>
    <mergeCell ref="CF11:CI11"/>
    <mergeCell ref="CK11:CN11"/>
    <mergeCell ref="BL10:BO10"/>
    <mergeCell ref="BP10:BP11"/>
    <mergeCell ref="BQ10:BT10"/>
    <mergeCell ref="BU10:BU11"/>
    <mergeCell ref="BV10:BY10"/>
    <mergeCell ref="BZ10:BZ11"/>
    <mergeCell ref="BL11:BO11"/>
    <mergeCell ref="BQ11:BT11"/>
    <mergeCell ref="DT11:DW11"/>
    <mergeCell ref="C12:C13"/>
    <mergeCell ref="D12:F13"/>
    <mergeCell ref="G12:G13"/>
    <mergeCell ref="H12:H13"/>
    <mergeCell ref="I12:L12"/>
    <mergeCell ref="M12:M13"/>
    <mergeCell ref="N12:Q12"/>
    <mergeCell ref="R12:R13"/>
    <mergeCell ref="S12:V12"/>
    <mergeCell ref="DT10:DW10"/>
    <mergeCell ref="DY10:DY11"/>
    <mergeCell ref="I11:L11"/>
    <mergeCell ref="N11:Q11"/>
    <mergeCell ref="S11:V11"/>
    <mergeCell ref="X11:AA11"/>
    <mergeCell ref="AC11:AF11"/>
    <mergeCell ref="AH11:AK11"/>
    <mergeCell ref="AM11:AP11"/>
    <mergeCell ref="AR11:AU11"/>
    <mergeCell ref="DE10:DH10"/>
    <mergeCell ref="DI10:DI11"/>
    <mergeCell ref="DJ10:DM10"/>
    <mergeCell ref="DN10:DN11"/>
    <mergeCell ref="DO10:DR10"/>
    <mergeCell ref="DS10:DS11"/>
    <mergeCell ref="DE11:DH11"/>
    <mergeCell ref="DJ11:DM11"/>
    <mergeCell ref="DO11:DR11"/>
    <mergeCell ref="CP10:CS10"/>
    <mergeCell ref="CT10:CT11"/>
    <mergeCell ref="CU10:CX10"/>
    <mergeCell ref="BA12:BA13"/>
    <mergeCell ref="BB12:BE12"/>
    <mergeCell ref="BF12:BF13"/>
    <mergeCell ref="BG12:BJ12"/>
    <mergeCell ref="BK12:BK13"/>
    <mergeCell ref="BL12:BO12"/>
    <mergeCell ref="BB13:BE13"/>
    <mergeCell ref="BG13:BJ13"/>
    <mergeCell ref="BL13:BO13"/>
    <mergeCell ref="AL12:AL13"/>
    <mergeCell ref="AM12:AP12"/>
    <mergeCell ref="AQ12:AQ13"/>
    <mergeCell ref="AR12:AU12"/>
    <mergeCell ref="AV12:AV13"/>
    <mergeCell ref="AW12:AZ12"/>
    <mergeCell ref="W12:W13"/>
    <mergeCell ref="X12:AA12"/>
    <mergeCell ref="AB12:AB13"/>
    <mergeCell ref="AC12:AF12"/>
    <mergeCell ref="AG12:AG13"/>
    <mergeCell ref="AH12:AK12"/>
    <mergeCell ref="BV11:BY11"/>
    <mergeCell ref="CZ13:DC13"/>
    <mergeCell ref="DE13:DH13"/>
    <mergeCell ref="CE12:CE13"/>
    <mergeCell ref="CF12:CI12"/>
    <mergeCell ref="CJ12:CJ13"/>
    <mergeCell ref="CK12:CN12"/>
    <mergeCell ref="CO12:CO13"/>
    <mergeCell ref="CP12:CS12"/>
    <mergeCell ref="CF13:CI13"/>
    <mergeCell ref="CK13:CN13"/>
    <mergeCell ref="CP13:CS13"/>
    <mergeCell ref="BP12:BP13"/>
    <mergeCell ref="BQ12:BT12"/>
    <mergeCell ref="BU12:BU13"/>
    <mergeCell ref="BV12:BY12"/>
    <mergeCell ref="BZ12:BZ13"/>
    <mergeCell ref="CA12:CD12"/>
    <mergeCell ref="BQ13:BT13"/>
    <mergeCell ref="BV13:BY13"/>
    <mergeCell ref="CA13:CD13"/>
    <mergeCell ref="C14:C15"/>
    <mergeCell ref="D14:F15"/>
    <mergeCell ref="G14:G15"/>
    <mergeCell ref="H14:H15"/>
    <mergeCell ref="I14:L14"/>
    <mergeCell ref="M14:M15"/>
    <mergeCell ref="DY12:DY13"/>
    <mergeCell ref="I13:L13"/>
    <mergeCell ref="N13:Q13"/>
    <mergeCell ref="S13:V13"/>
    <mergeCell ref="X13:AA13"/>
    <mergeCell ref="AC13:AF13"/>
    <mergeCell ref="AH13:AK13"/>
    <mergeCell ref="AM13:AP13"/>
    <mergeCell ref="AR13:AU13"/>
    <mergeCell ref="AW13:AZ13"/>
    <mergeCell ref="DI12:DI13"/>
    <mergeCell ref="DJ12:DM12"/>
    <mergeCell ref="DN12:DN13"/>
    <mergeCell ref="DO12:DR12"/>
    <mergeCell ref="DS12:DS13"/>
    <mergeCell ref="DT12:DW12"/>
    <mergeCell ref="DJ13:DM13"/>
    <mergeCell ref="DO13:DR13"/>
    <mergeCell ref="DT13:DW13"/>
    <mergeCell ref="CT12:CT13"/>
    <mergeCell ref="CU12:CX12"/>
    <mergeCell ref="CY12:CY13"/>
    <mergeCell ref="CZ12:DC12"/>
    <mergeCell ref="DD12:DD13"/>
    <mergeCell ref="DE12:DH12"/>
    <mergeCell ref="CU13:CX13"/>
    <mergeCell ref="AR14:AU14"/>
    <mergeCell ref="AV14:AV15"/>
    <mergeCell ref="AW14:AZ14"/>
    <mergeCell ref="BA14:BA15"/>
    <mergeCell ref="BB14:BE14"/>
    <mergeCell ref="BF14:BF15"/>
    <mergeCell ref="AR15:AU15"/>
    <mergeCell ref="AW15:AZ15"/>
    <mergeCell ref="BB15:BE15"/>
    <mergeCell ref="AC14:AF14"/>
    <mergeCell ref="AG14:AG15"/>
    <mergeCell ref="AH14:AK14"/>
    <mergeCell ref="AL14:AL15"/>
    <mergeCell ref="AM14:AP14"/>
    <mergeCell ref="AQ14:AQ15"/>
    <mergeCell ref="AM15:AP15"/>
    <mergeCell ref="N14:Q14"/>
    <mergeCell ref="R14:R15"/>
    <mergeCell ref="S14:V14"/>
    <mergeCell ref="W14:W15"/>
    <mergeCell ref="X14:AA14"/>
    <mergeCell ref="AB14:AB15"/>
    <mergeCell ref="CT14:CT15"/>
    <mergeCell ref="CU14:CX14"/>
    <mergeCell ref="CY14:CY15"/>
    <mergeCell ref="CK15:CN15"/>
    <mergeCell ref="CP15:CS15"/>
    <mergeCell ref="CU15:CX15"/>
    <mergeCell ref="BV14:BY14"/>
    <mergeCell ref="BZ14:BZ15"/>
    <mergeCell ref="CA14:CD14"/>
    <mergeCell ref="CE14:CE15"/>
    <mergeCell ref="CF14:CI14"/>
    <mergeCell ref="CJ14:CJ15"/>
    <mergeCell ref="BV15:BY15"/>
    <mergeCell ref="CA15:CD15"/>
    <mergeCell ref="CF15:CI15"/>
    <mergeCell ref="BG14:BJ14"/>
    <mergeCell ref="BK14:BK15"/>
    <mergeCell ref="BL14:BO14"/>
    <mergeCell ref="BP14:BP15"/>
    <mergeCell ref="BQ14:BT14"/>
    <mergeCell ref="BU14:BU15"/>
    <mergeCell ref="BG15:BJ15"/>
    <mergeCell ref="BL15:BO15"/>
    <mergeCell ref="BQ15:BT15"/>
    <mergeCell ref="DO15:DR15"/>
    <mergeCell ref="DT15:DW15"/>
    <mergeCell ref="C16:C17"/>
    <mergeCell ref="D16:F17"/>
    <mergeCell ref="G16:G17"/>
    <mergeCell ref="H16:H17"/>
    <mergeCell ref="I16:L16"/>
    <mergeCell ref="M16:M17"/>
    <mergeCell ref="N16:Q16"/>
    <mergeCell ref="R16:R17"/>
    <mergeCell ref="DO14:DR14"/>
    <mergeCell ref="DS14:DS15"/>
    <mergeCell ref="DT14:DW14"/>
    <mergeCell ref="DY14:DY15"/>
    <mergeCell ref="I15:L15"/>
    <mergeCell ref="N15:Q15"/>
    <mergeCell ref="S15:V15"/>
    <mergeCell ref="X15:AA15"/>
    <mergeCell ref="AC15:AF15"/>
    <mergeCell ref="AH15:AK15"/>
    <mergeCell ref="CZ14:DC14"/>
    <mergeCell ref="DD14:DD15"/>
    <mergeCell ref="DE14:DH14"/>
    <mergeCell ref="DI14:DI15"/>
    <mergeCell ref="DJ14:DM14"/>
    <mergeCell ref="DN14:DN15"/>
    <mergeCell ref="CZ15:DC15"/>
    <mergeCell ref="DE15:DH15"/>
    <mergeCell ref="DJ15:DM15"/>
    <mergeCell ref="CK14:CN14"/>
    <mergeCell ref="CO14:CO15"/>
    <mergeCell ref="CP14:CS14"/>
    <mergeCell ref="AW16:AZ16"/>
    <mergeCell ref="BA16:BA17"/>
    <mergeCell ref="BB16:BE16"/>
    <mergeCell ref="BF16:BF17"/>
    <mergeCell ref="BG16:BJ16"/>
    <mergeCell ref="BK16:BK17"/>
    <mergeCell ref="AW17:AZ17"/>
    <mergeCell ref="BB17:BE17"/>
    <mergeCell ref="BG17:BJ17"/>
    <mergeCell ref="AH16:AK16"/>
    <mergeCell ref="AL16:AL17"/>
    <mergeCell ref="AM16:AP16"/>
    <mergeCell ref="AQ16:AQ17"/>
    <mergeCell ref="AR16:AU16"/>
    <mergeCell ref="AV16:AV17"/>
    <mergeCell ref="S16:V16"/>
    <mergeCell ref="W16:W17"/>
    <mergeCell ref="X16:AA16"/>
    <mergeCell ref="AB16:AB17"/>
    <mergeCell ref="AC16:AF16"/>
    <mergeCell ref="AG16:AG17"/>
    <mergeCell ref="CY16:CY17"/>
    <mergeCell ref="CZ16:DC16"/>
    <mergeCell ref="DD16:DD17"/>
    <mergeCell ref="CP17:CS17"/>
    <mergeCell ref="CU17:CX17"/>
    <mergeCell ref="CZ17:DC17"/>
    <mergeCell ref="CA16:CD16"/>
    <mergeCell ref="CE16:CE17"/>
    <mergeCell ref="CF16:CI16"/>
    <mergeCell ref="CJ16:CJ17"/>
    <mergeCell ref="CK16:CN16"/>
    <mergeCell ref="CO16:CO17"/>
    <mergeCell ref="CA17:CD17"/>
    <mergeCell ref="CF17:CI17"/>
    <mergeCell ref="CK17:CN17"/>
    <mergeCell ref="BL16:BO16"/>
    <mergeCell ref="BP16:BP17"/>
    <mergeCell ref="BQ16:BT16"/>
    <mergeCell ref="BU16:BU17"/>
    <mergeCell ref="BV16:BY16"/>
    <mergeCell ref="BZ16:BZ17"/>
    <mergeCell ref="BL17:BO17"/>
    <mergeCell ref="BQ17:BT17"/>
    <mergeCell ref="BV17:BY17"/>
    <mergeCell ref="DT17:DW17"/>
    <mergeCell ref="C18:C19"/>
    <mergeCell ref="C20:C21"/>
    <mergeCell ref="C22:C23"/>
    <mergeCell ref="C24:C25"/>
    <mergeCell ref="C26:C27"/>
    <mergeCell ref="G24:G25"/>
    <mergeCell ref="G22:G23"/>
    <mergeCell ref="G20:G21"/>
    <mergeCell ref="H18:H19"/>
    <mergeCell ref="DT16:DW16"/>
    <mergeCell ref="DY16:DY17"/>
    <mergeCell ref="I17:L17"/>
    <mergeCell ref="N17:Q17"/>
    <mergeCell ref="S17:V17"/>
    <mergeCell ref="X17:AA17"/>
    <mergeCell ref="AC17:AF17"/>
    <mergeCell ref="AH17:AK17"/>
    <mergeCell ref="AM17:AP17"/>
    <mergeCell ref="AR17:AU17"/>
    <mergeCell ref="DE16:DH16"/>
    <mergeCell ref="DI16:DI17"/>
    <mergeCell ref="DJ16:DM16"/>
    <mergeCell ref="DN16:DN17"/>
    <mergeCell ref="DO16:DR16"/>
    <mergeCell ref="DS16:DS17"/>
    <mergeCell ref="DE17:DH17"/>
    <mergeCell ref="DJ17:DM17"/>
    <mergeCell ref="DO17:DR17"/>
    <mergeCell ref="CP16:CS16"/>
    <mergeCell ref="CT16:CT17"/>
    <mergeCell ref="CU16:CX16"/>
    <mergeCell ref="C44:C45"/>
    <mergeCell ref="C46:C47"/>
    <mergeCell ref="C48:C49"/>
    <mergeCell ref="C62:C63"/>
    <mergeCell ref="C60:C61"/>
    <mergeCell ref="C58:C59"/>
    <mergeCell ref="D52:F53"/>
    <mergeCell ref="D50:F51"/>
    <mergeCell ref="H62:H63"/>
    <mergeCell ref="H60:H61"/>
    <mergeCell ref="H58:H59"/>
    <mergeCell ref="H56:H57"/>
    <mergeCell ref="H54:H55"/>
    <mergeCell ref="H52:H53"/>
    <mergeCell ref="H50:H51"/>
    <mergeCell ref="S41:V41"/>
    <mergeCell ref="S42:V42"/>
    <mergeCell ref="S43:V43"/>
    <mergeCell ref="M40:M41"/>
    <mergeCell ref="M42:M43"/>
    <mergeCell ref="M44:M45"/>
    <mergeCell ref="AL64:AL65"/>
    <mergeCell ref="AM64:AP64"/>
    <mergeCell ref="AQ64:AQ65"/>
    <mergeCell ref="AR64:AU64"/>
    <mergeCell ref="AV64:AV65"/>
    <mergeCell ref="AW64:AZ64"/>
    <mergeCell ref="W64:W65"/>
    <mergeCell ref="X64:AA64"/>
    <mergeCell ref="AB64:AB65"/>
    <mergeCell ref="AC64:AF64"/>
    <mergeCell ref="AG64:AG65"/>
    <mergeCell ref="AH64:AK64"/>
    <mergeCell ref="C64:C65"/>
    <mergeCell ref="D64:F65"/>
    <mergeCell ref="G64:G65"/>
    <mergeCell ref="H64:H65"/>
    <mergeCell ref="I64:L64"/>
    <mergeCell ref="M64:M65"/>
    <mergeCell ref="N64:Q64"/>
    <mergeCell ref="R64:R65"/>
    <mergeCell ref="S64:V64"/>
    <mergeCell ref="CO64:CO65"/>
    <mergeCell ref="CP64:CS64"/>
    <mergeCell ref="CF65:CI65"/>
    <mergeCell ref="CK65:CN65"/>
    <mergeCell ref="CP65:CS65"/>
    <mergeCell ref="BP64:BP65"/>
    <mergeCell ref="BQ64:BT64"/>
    <mergeCell ref="BU64:BU65"/>
    <mergeCell ref="BV64:BY64"/>
    <mergeCell ref="BZ64:BZ65"/>
    <mergeCell ref="CA64:CD64"/>
    <mergeCell ref="BQ65:BT65"/>
    <mergeCell ref="BV65:BY65"/>
    <mergeCell ref="CA65:CD65"/>
    <mergeCell ref="BA64:BA65"/>
    <mergeCell ref="BB64:BE64"/>
    <mergeCell ref="BF64:BF65"/>
    <mergeCell ref="BG64:BJ64"/>
    <mergeCell ref="BK64:BK65"/>
    <mergeCell ref="BL64:BO64"/>
    <mergeCell ref="BB65:BE65"/>
    <mergeCell ref="BG65:BJ65"/>
    <mergeCell ref="BL65:BO65"/>
    <mergeCell ref="DY64:DY65"/>
    <mergeCell ref="I65:L65"/>
    <mergeCell ref="N65:Q65"/>
    <mergeCell ref="S65:V65"/>
    <mergeCell ref="X65:AA65"/>
    <mergeCell ref="AC65:AF65"/>
    <mergeCell ref="AH65:AK65"/>
    <mergeCell ref="AM65:AP65"/>
    <mergeCell ref="AR65:AU65"/>
    <mergeCell ref="AW65:AZ65"/>
    <mergeCell ref="DI64:DI65"/>
    <mergeCell ref="DJ64:DM64"/>
    <mergeCell ref="DN64:DN65"/>
    <mergeCell ref="DO64:DR64"/>
    <mergeCell ref="DS64:DS65"/>
    <mergeCell ref="DT64:DW64"/>
    <mergeCell ref="DJ65:DM65"/>
    <mergeCell ref="DO65:DR65"/>
    <mergeCell ref="DT65:DW65"/>
    <mergeCell ref="CT64:CT65"/>
    <mergeCell ref="CU64:CX64"/>
    <mergeCell ref="CY64:CY65"/>
    <mergeCell ref="CZ64:DC64"/>
    <mergeCell ref="DD64:DD65"/>
    <mergeCell ref="DE64:DH64"/>
    <mergeCell ref="CU65:CX65"/>
    <mergeCell ref="CZ65:DC65"/>
    <mergeCell ref="DE65:DH65"/>
    <mergeCell ref="CE64:CE65"/>
    <mergeCell ref="CF64:CI64"/>
    <mergeCell ref="CJ64:CJ65"/>
    <mergeCell ref="CK64:CN64"/>
    <mergeCell ref="AC66:AF66"/>
    <mergeCell ref="AG66:AG67"/>
    <mergeCell ref="AH66:AK66"/>
    <mergeCell ref="AL66:AL67"/>
    <mergeCell ref="AM66:AP66"/>
    <mergeCell ref="AQ66:AQ67"/>
    <mergeCell ref="AM67:AP67"/>
    <mergeCell ref="N66:Q66"/>
    <mergeCell ref="R66:R67"/>
    <mergeCell ref="S66:V66"/>
    <mergeCell ref="W66:W67"/>
    <mergeCell ref="X66:AA66"/>
    <mergeCell ref="AB66:AB67"/>
    <mergeCell ref="C66:C67"/>
    <mergeCell ref="D66:F67"/>
    <mergeCell ref="G66:G67"/>
    <mergeCell ref="H66:H67"/>
    <mergeCell ref="I66:L66"/>
    <mergeCell ref="M66:M67"/>
    <mergeCell ref="CF66:CI66"/>
    <mergeCell ref="CJ66:CJ67"/>
    <mergeCell ref="BV67:BY67"/>
    <mergeCell ref="CA67:CD67"/>
    <mergeCell ref="CF67:CI67"/>
    <mergeCell ref="BG66:BJ66"/>
    <mergeCell ref="BK66:BK67"/>
    <mergeCell ref="BL66:BO66"/>
    <mergeCell ref="BP66:BP67"/>
    <mergeCell ref="BQ66:BT66"/>
    <mergeCell ref="BU66:BU67"/>
    <mergeCell ref="BG67:BJ67"/>
    <mergeCell ref="BL67:BO67"/>
    <mergeCell ref="BQ67:BT67"/>
    <mergeCell ref="AR66:AU66"/>
    <mergeCell ref="AV66:AV67"/>
    <mergeCell ref="AW66:AZ66"/>
    <mergeCell ref="BA66:BA67"/>
    <mergeCell ref="BB66:BE66"/>
    <mergeCell ref="BF66:BF67"/>
    <mergeCell ref="AR67:AU67"/>
    <mergeCell ref="AW67:AZ67"/>
    <mergeCell ref="BB67:BE67"/>
    <mergeCell ref="DO66:DR66"/>
    <mergeCell ref="DS66:DS67"/>
    <mergeCell ref="DT66:DW66"/>
    <mergeCell ref="DY66:DY67"/>
    <mergeCell ref="I67:L67"/>
    <mergeCell ref="N67:Q67"/>
    <mergeCell ref="S67:V67"/>
    <mergeCell ref="X67:AA67"/>
    <mergeCell ref="AC67:AF67"/>
    <mergeCell ref="AH67:AK67"/>
    <mergeCell ref="CZ66:DC66"/>
    <mergeCell ref="DD66:DD67"/>
    <mergeCell ref="DE66:DH66"/>
    <mergeCell ref="DI66:DI67"/>
    <mergeCell ref="DJ66:DM66"/>
    <mergeCell ref="DN66:DN67"/>
    <mergeCell ref="CZ67:DC67"/>
    <mergeCell ref="DE67:DH67"/>
    <mergeCell ref="DJ67:DM67"/>
    <mergeCell ref="CK66:CN66"/>
    <mergeCell ref="CO66:CO67"/>
    <mergeCell ref="CP66:CS66"/>
    <mergeCell ref="CT66:CT67"/>
    <mergeCell ref="CU66:CX66"/>
    <mergeCell ref="CY66:CY67"/>
    <mergeCell ref="CK67:CN67"/>
    <mergeCell ref="CP67:CS67"/>
    <mergeCell ref="CU67:CX67"/>
    <mergeCell ref="BV66:BY66"/>
    <mergeCell ref="BZ66:BZ67"/>
    <mergeCell ref="CA66:CD66"/>
    <mergeCell ref="CE66:CE67"/>
    <mergeCell ref="W68:W69"/>
    <mergeCell ref="X68:AA68"/>
    <mergeCell ref="AB68:AB69"/>
    <mergeCell ref="AC68:AF68"/>
    <mergeCell ref="AG68:AG69"/>
    <mergeCell ref="DO67:DR67"/>
    <mergeCell ref="DT67:DW67"/>
    <mergeCell ref="C68:C69"/>
    <mergeCell ref="D68:F69"/>
    <mergeCell ref="G68:G69"/>
    <mergeCell ref="H68:H69"/>
    <mergeCell ref="I68:L68"/>
    <mergeCell ref="M68:M69"/>
    <mergeCell ref="N68:Q68"/>
    <mergeCell ref="R68:R69"/>
    <mergeCell ref="CK68:CN68"/>
    <mergeCell ref="CO68:CO69"/>
    <mergeCell ref="CA69:CD69"/>
    <mergeCell ref="CF69:CI69"/>
    <mergeCell ref="CK69:CN69"/>
    <mergeCell ref="BL68:BO68"/>
    <mergeCell ref="BP68:BP69"/>
    <mergeCell ref="BQ68:BT68"/>
    <mergeCell ref="BU68:BU69"/>
    <mergeCell ref="BV68:BY68"/>
    <mergeCell ref="BB68:BE68"/>
    <mergeCell ref="BF68:BF69"/>
    <mergeCell ref="BG68:BJ68"/>
    <mergeCell ref="BK68:BK69"/>
    <mergeCell ref="AW69:AZ69"/>
    <mergeCell ref="BB69:BE69"/>
    <mergeCell ref="DT68:DW68"/>
    <mergeCell ref="DY68:DY69"/>
    <mergeCell ref="I69:L69"/>
    <mergeCell ref="N69:Q69"/>
    <mergeCell ref="S69:V69"/>
    <mergeCell ref="X69:AA69"/>
    <mergeCell ref="AC69:AF69"/>
    <mergeCell ref="AH69:AK69"/>
    <mergeCell ref="AM69:AP69"/>
    <mergeCell ref="AR69:AU69"/>
    <mergeCell ref="DE68:DH68"/>
    <mergeCell ref="DI68:DI69"/>
    <mergeCell ref="DJ68:DM68"/>
    <mergeCell ref="DN68:DN69"/>
    <mergeCell ref="DO68:DR68"/>
    <mergeCell ref="DS68:DS69"/>
    <mergeCell ref="DE69:DH69"/>
    <mergeCell ref="DJ69:DM69"/>
    <mergeCell ref="DO69:DR69"/>
    <mergeCell ref="AH68:AK68"/>
    <mergeCell ref="AL68:AL69"/>
    <mergeCell ref="AM68:AP68"/>
    <mergeCell ref="AQ68:AQ69"/>
    <mergeCell ref="AR68:AU68"/>
    <mergeCell ref="AV68:AV69"/>
    <mergeCell ref="CP68:CS68"/>
    <mergeCell ref="CT68:CT69"/>
    <mergeCell ref="CU68:CX68"/>
    <mergeCell ref="CY68:CY69"/>
    <mergeCell ref="CZ68:DC68"/>
    <mergeCell ref="DD68:DD69"/>
    <mergeCell ref="S68:V68"/>
    <mergeCell ref="CP69:CS69"/>
    <mergeCell ref="CU69:CX69"/>
    <mergeCell ref="CZ69:DC69"/>
    <mergeCell ref="CA68:CD68"/>
    <mergeCell ref="CE68:CE69"/>
    <mergeCell ref="CF68:CI68"/>
    <mergeCell ref="CJ68:CJ69"/>
    <mergeCell ref="AL70:AL71"/>
    <mergeCell ref="AM70:AP70"/>
    <mergeCell ref="AQ70:AQ71"/>
    <mergeCell ref="AR70:AU70"/>
    <mergeCell ref="AV70:AV71"/>
    <mergeCell ref="AW70:AZ70"/>
    <mergeCell ref="BF70:BF71"/>
    <mergeCell ref="BG70:BJ70"/>
    <mergeCell ref="BK70:BK71"/>
    <mergeCell ref="BL70:BO70"/>
    <mergeCell ref="BB71:BE71"/>
    <mergeCell ref="BG71:BJ71"/>
    <mergeCell ref="BL71:BO71"/>
    <mergeCell ref="BZ68:BZ69"/>
    <mergeCell ref="BL69:BO69"/>
    <mergeCell ref="BQ69:BT69"/>
    <mergeCell ref="BV69:BY69"/>
    <mergeCell ref="AW68:AZ68"/>
    <mergeCell ref="BA68:BA69"/>
    <mergeCell ref="BG69:BJ69"/>
    <mergeCell ref="W70:W71"/>
    <mergeCell ref="X70:AA70"/>
    <mergeCell ref="AB70:AB71"/>
    <mergeCell ref="AC70:AF70"/>
    <mergeCell ref="AG70:AG71"/>
    <mergeCell ref="AH70:AK70"/>
    <mergeCell ref="DT69:DW69"/>
    <mergeCell ref="C70:C71"/>
    <mergeCell ref="D70:F71"/>
    <mergeCell ref="G70:G71"/>
    <mergeCell ref="H70:H71"/>
    <mergeCell ref="I70:L70"/>
    <mergeCell ref="M70:M71"/>
    <mergeCell ref="N70:Q70"/>
    <mergeCell ref="R70:R71"/>
    <mergeCell ref="S70:V70"/>
    <mergeCell ref="CO70:CO71"/>
    <mergeCell ref="CP70:CS70"/>
    <mergeCell ref="CF71:CI71"/>
    <mergeCell ref="CK71:CN71"/>
    <mergeCell ref="CP71:CS71"/>
    <mergeCell ref="BP70:BP71"/>
    <mergeCell ref="BQ70:BT70"/>
    <mergeCell ref="BU70:BU71"/>
    <mergeCell ref="BV70:BY70"/>
    <mergeCell ref="BZ70:BZ71"/>
    <mergeCell ref="CA70:CD70"/>
    <mergeCell ref="BQ71:BT71"/>
    <mergeCell ref="BV71:BY71"/>
    <mergeCell ref="CA71:CD71"/>
    <mergeCell ref="BA70:BA71"/>
    <mergeCell ref="BB70:BE70"/>
    <mergeCell ref="DY70:DY71"/>
    <mergeCell ref="I71:L71"/>
    <mergeCell ref="N71:Q71"/>
    <mergeCell ref="S71:V71"/>
    <mergeCell ref="X71:AA71"/>
    <mergeCell ref="AC71:AF71"/>
    <mergeCell ref="AH71:AK71"/>
    <mergeCell ref="AM71:AP71"/>
    <mergeCell ref="AR71:AU71"/>
    <mergeCell ref="AW71:AZ71"/>
    <mergeCell ref="DI70:DI71"/>
    <mergeCell ref="DJ70:DM70"/>
    <mergeCell ref="DN70:DN71"/>
    <mergeCell ref="DO70:DR70"/>
    <mergeCell ref="DS70:DS71"/>
    <mergeCell ref="DT70:DW70"/>
    <mergeCell ref="DJ71:DM71"/>
    <mergeCell ref="DO71:DR71"/>
    <mergeCell ref="DT71:DW71"/>
    <mergeCell ref="CT70:CT71"/>
    <mergeCell ref="CU70:CX70"/>
    <mergeCell ref="CY70:CY71"/>
    <mergeCell ref="CZ70:DC70"/>
    <mergeCell ref="DD70:DD71"/>
    <mergeCell ref="DE70:DH70"/>
    <mergeCell ref="CU71:CX71"/>
    <mergeCell ref="CZ71:DC71"/>
    <mergeCell ref="DE71:DH71"/>
    <mergeCell ref="CE70:CE71"/>
    <mergeCell ref="CF70:CI70"/>
    <mergeCell ref="CJ70:CJ71"/>
    <mergeCell ref="CK70:CN70"/>
    <mergeCell ref="AC72:AF72"/>
    <mergeCell ref="AG72:AG73"/>
    <mergeCell ref="AH72:AK72"/>
    <mergeCell ref="AL72:AL73"/>
    <mergeCell ref="AM72:AP72"/>
    <mergeCell ref="AQ72:AQ73"/>
    <mergeCell ref="AM73:AP73"/>
    <mergeCell ref="N72:Q72"/>
    <mergeCell ref="R72:R73"/>
    <mergeCell ref="S72:V72"/>
    <mergeCell ref="W72:W73"/>
    <mergeCell ref="X72:AA72"/>
    <mergeCell ref="AB72:AB73"/>
    <mergeCell ref="C72:C73"/>
    <mergeCell ref="D72:F73"/>
    <mergeCell ref="G72:G73"/>
    <mergeCell ref="H72:H73"/>
    <mergeCell ref="I72:L72"/>
    <mergeCell ref="M72:M73"/>
    <mergeCell ref="CF72:CI72"/>
    <mergeCell ref="CJ72:CJ73"/>
    <mergeCell ref="BV73:BY73"/>
    <mergeCell ref="CA73:CD73"/>
    <mergeCell ref="CF73:CI73"/>
    <mergeCell ref="BG72:BJ72"/>
    <mergeCell ref="BK72:BK73"/>
    <mergeCell ref="BL72:BO72"/>
    <mergeCell ref="BP72:BP73"/>
    <mergeCell ref="BQ72:BT72"/>
    <mergeCell ref="BU72:BU73"/>
    <mergeCell ref="BG73:BJ73"/>
    <mergeCell ref="BL73:BO73"/>
    <mergeCell ref="BQ73:BT73"/>
    <mergeCell ref="AR72:AU72"/>
    <mergeCell ref="AV72:AV73"/>
    <mergeCell ref="AW72:AZ72"/>
    <mergeCell ref="BA72:BA73"/>
    <mergeCell ref="BB72:BE72"/>
    <mergeCell ref="BF72:BF73"/>
    <mergeCell ref="AR73:AU73"/>
    <mergeCell ref="AW73:AZ73"/>
    <mergeCell ref="BB73:BE73"/>
    <mergeCell ref="DO72:DR72"/>
    <mergeCell ref="DS72:DS73"/>
    <mergeCell ref="DT72:DW72"/>
    <mergeCell ref="DY72:DY73"/>
    <mergeCell ref="I73:L73"/>
    <mergeCell ref="N73:Q73"/>
    <mergeCell ref="S73:V73"/>
    <mergeCell ref="X73:AA73"/>
    <mergeCell ref="AC73:AF73"/>
    <mergeCell ref="AH73:AK73"/>
    <mergeCell ref="CZ72:DC72"/>
    <mergeCell ref="DD72:DD73"/>
    <mergeCell ref="DE72:DH72"/>
    <mergeCell ref="DI72:DI73"/>
    <mergeCell ref="DJ72:DM72"/>
    <mergeCell ref="DN72:DN73"/>
    <mergeCell ref="CZ73:DC73"/>
    <mergeCell ref="DE73:DH73"/>
    <mergeCell ref="DJ73:DM73"/>
    <mergeCell ref="CK72:CN72"/>
    <mergeCell ref="CO72:CO73"/>
    <mergeCell ref="CP72:CS72"/>
    <mergeCell ref="CT72:CT73"/>
    <mergeCell ref="CU72:CX72"/>
    <mergeCell ref="CY72:CY73"/>
    <mergeCell ref="CK73:CN73"/>
    <mergeCell ref="CP73:CS73"/>
    <mergeCell ref="CU73:CX73"/>
    <mergeCell ref="BV72:BY72"/>
    <mergeCell ref="BZ72:BZ73"/>
    <mergeCell ref="CA72:CD72"/>
    <mergeCell ref="CE72:CE73"/>
    <mergeCell ref="W74:W75"/>
    <mergeCell ref="X74:AA74"/>
    <mergeCell ref="AB74:AB75"/>
    <mergeCell ref="AC74:AF74"/>
    <mergeCell ref="AG74:AG75"/>
    <mergeCell ref="DO73:DR73"/>
    <mergeCell ref="DT73:DW73"/>
    <mergeCell ref="C74:C75"/>
    <mergeCell ref="D74:F75"/>
    <mergeCell ref="G74:G75"/>
    <mergeCell ref="H74:H75"/>
    <mergeCell ref="I74:L74"/>
    <mergeCell ref="M74:M75"/>
    <mergeCell ref="N74:Q74"/>
    <mergeCell ref="R74:R75"/>
    <mergeCell ref="CK74:CN74"/>
    <mergeCell ref="CO74:CO75"/>
    <mergeCell ref="CA75:CD75"/>
    <mergeCell ref="CF75:CI75"/>
    <mergeCell ref="CK75:CN75"/>
    <mergeCell ref="BL74:BO74"/>
    <mergeCell ref="BP74:BP75"/>
    <mergeCell ref="BQ74:BT74"/>
    <mergeCell ref="BU74:BU75"/>
    <mergeCell ref="BV74:BY74"/>
    <mergeCell ref="BB74:BE74"/>
    <mergeCell ref="BF74:BF75"/>
    <mergeCell ref="BG74:BJ74"/>
    <mergeCell ref="BK74:BK75"/>
    <mergeCell ref="AW75:AZ75"/>
    <mergeCell ref="BB75:BE75"/>
    <mergeCell ref="DT74:DW74"/>
    <mergeCell ref="DY74:DY75"/>
    <mergeCell ref="I75:L75"/>
    <mergeCell ref="N75:Q75"/>
    <mergeCell ref="S75:V75"/>
    <mergeCell ref="X75:AA75"/>
    <mergeCell ref="AC75:AF75"/>
    <mergeCell ref="AH75:AK75"/>
    <mergeCell ref="AM75:AP75"/>
    <mergeCell ref="AR75:AU75"/>
    <mergeCell ref="DE74:DH74"/>
    <mergeCell ref="DI74:DI75"/>
    <mergeCell ref="DJ74:DM74"/>
    <mergeCell ref="DN74:DN75"/>
    <mergeCell ref="DO74:DR74"/>
    <mergeCell ref="DS74:DS75"/>
    <mergeCell ref="DE75:DH75"/>
    <mergeCell ref="DJ75:DM75"/>
    <mergeCell ref="DO75:DR75"/>
    <mergeCell ref="AH74:AK74"/>
    <mergeCell ref="AL74:AL75"/>
    <mergeCell ref="AM74:AP74"/>
    <mergeCell ref="AQ74:AQ75"/>
    <mergeCell ref="AR74:AU74"/>
    <mergeCell ref="AV74:AV75"/>
    <mergeCell ref="CP74:CS74"/>
    <mergeCell ref="CT74:CT75"/>
    <mergeCell ref="CU74:CX74"/>
    <mergeCell ref="CY74:CY75"/>
    <mergeCell ref="CZ74:DC74"/>
    <mergeCell ref="DD74:DD75"/>
    <mergeCell ref="S74:V74"/>
    <mergeCell ref="CP75:CS75"/>
    <mergeCell ref="CU75:CX75"/>
    <mergeCell ref="CZ75:DC75"/>
    <mergeCell ref="CA74:CD74"/>
    <mergeCell ref="CE74:CE75"/>
    <mergeCell ref="CF74:CI74"/>
    <mergeCell ref="CJ74:CJ75"/>
    <mergeCell ref="AL76:AL77"/>
    <mergeCell ref="AM76:AP76"/>
    <mergeCell ref="AQ76:AQ77"/>
    <mergeCell ref="AR76:AU76"/>
    <mergeCell ref="AV76:AV77"/>
    <mergeCell ref="AW76:AZ76"/>
    <mergeCell ref="BF76:BF77"/>
    <mergeCell ref="BG76:BJ76"/>
    <mergeCell ref="BK76:BK77"/>
    <mergeCell ref="BL76:BO76"/>
    <mergeCell ref="BB77:BE77"/>
    <mergeCell ref="BG77:BJ77"/>
    <mergeCell ref="BL77:BO77"/>
    <mergeCell ref="BZ74:BZ75"/>
    <mergeCell ref="BL75:BO75"/>
    <mergeCell ref="BQ75:BT75"/>
    <mergeCell ref="BV75:BY75"/>
    <mergeCell ref="AW74:AZ74"/>
    <mergeCell ref="BA74:BA75"/>
    <mergeCell ref="BG75:BJ75"/>
    <mergeCell ref="W76:W77"/>
    <mergeCell ref="X76:AA76"/>
    <mergeCell ref="AB76:AB77"/>
    <mergeCell ref="AC76:AF76"/>
    <mergeCell ref="AG76:AG77"/>
    <mergeCell ref="AH76:AK76"/>
    <mergeCell ref="DT75:DW75"/>
    <mergeCell ref="C76:C77"/>
    <mergeCell ref="D76:F77"/>
    <mergeCell ref="G76:G77"/>
    <mergeCell ref="H76:H77"/>
    <mergeCell ref="I76:L76"/>
    <mergeCell ref="M76:M77"/>
    <mergeCell ref="N76:Q76"/>
    <mergeCell ref="R76:R77"/>
    <mergeCell ref="S76:V76"/>
    <mergeCell ref="CO76:CO77"/>
    <mergeCell ref="CP76:CS76"/>
    <mergeCell ref="CF77:CI77"/>
    <mergeCell ref="CK77:CN77"/>
    <mergeCell ref="CP77:CS77"/>
    <mergeCell ref="BP76:BP77"/>
    <mergeCell ref="BQ76:BT76"/>
    <mergeCell ref="BU76:BU77"/>
    <mergeCell ref="BV76:BY76"/>
    <mergeCell ref="BZ76:BZ77"/>
    <mergeCell ref="CA76:CD76"/>
    <mergeCell ref="BQ77:BT77"/>
    <mergeCell ref="BV77:BY77"/>
    <mergeCell ref="CA77:CD77"/>
    <mergeCell ref="BA76:BA77"/>
    <mergeCell ref="BB76:BE76"/>
    <mergeCell ref="DY76:DY77"/>
    <mergeCell ref="I77:L77"/>
    <mergeCell ref="N77:Q77"/>
    <mergeCell ref="S77:V77"/>
    <mergeCell ref="X77:AA77"/>
    <mergeCell ref="AC77:AF77"/>
    <mergeCell ref="AH77:AK77"/>
    <mergeCell ref="AM77:AP77"/>
    <mergeCell ref="AR77:AU77"/>
    <mergeCell ref="AW77:AZ77"/>
    <mergeCell ref="DI76:DI77"/>
    <mergeCell ref="DJ76:DM76"/>
    <mergeCell ref="DN76:DN77"/>
    <mergeCell ref="DO76:DR76"/>
    <mergeCell ref="DS76:DS77"/>
    <mergeCell ref="DT76:DW76"/>
    <mergeCell ref="DJ77:DM77"/>
    <mergeCell ref="DO77:DR77"/>
    <mergeCell ref="DT77:DW77"/>
    <mergeCell ref="CT76:CT77"/>
    <mergeCell ref="CU76:CX76"/>
    <mergeCell ref="CY76:CY77"/>
    <mergeCell ref="CZ76:DC76"/>
    <mergeCell ref="DD76:DD77"/>
    <mergeCell ref="DE76:DH76"/>
    <mergeCell ref="CU77:CX77"/>
    <mergeCell ref="CZ77:DC77"/>
    <mergeCell ref="DE77:DH77"/>
    <mergeCell ref="CE76:CE77"/>
    <mergeCell ref="CF76:CI76"/>
    <mergeCell ref="CJ76:CJ77"/>
    <mergeCell ref="CK76:CN76"/>
    <mergeCell ref="AC78:AF78"/>
    <mergeCell ref="AG78:AG79"/>
    <mergeCell ref="AH78:AK78"/>
    <mergeCell ref="AL78:AL79"/>
    <mergeCell ref="AM78:AP78"/>
    <mergeCell ref="AQ78:AQ79"/>
    <mergeCell ref="AM79:AP79"/>
    <mergeCell ref="N78:Q78"/>
    <mergeCell ref="R78:R79"/>
    <mergeCell ref="S78:V78"/>
    <mergeCell ref="W78:W79"/>
    <mergeCell ref="X78:AA78"/>
    <mergeCell ref="AB78:AB79"/>
    <mergeCell ref="C78:C79"/>
    <mergeCell ref="D78:F79"/>
    <mergeCell ref="G78:G79"/>
    <mergeCell ref="H78:H79"/>
    <mergeCell ref="I78:L78"/>
    <mergeCell ref="M78:M79"/>
    <mergeCell ref="CF78:CI78"/>
    <mergeCell ref="CJ78:CJ79"/>
    <mergeCell ref="BV79:BY79"/>
    <mergeCell ref="CA79:CD79"/>
    <mergeCell ref="CF79:CI79"/>
    <mergeCell ref="BG78:BJ78"/>
    <mergeCell ref="BK78:BK79"/>
    <mergeCell ref="BL78:BO78"/>
    <mergeCell ref="BP78:BP79"/>
    <mergeCell ref="BQ78:BT78"/>
    <mergeCell ref="BU78:BU79"/>
    <mergeCell ref="BG79:BJ79"/>
    <mergeCell ref="BL79:BO79"/>
    <mergeCell ref="BQ79:BT79"/>
    <mergeCell ref="AR78:AU78"/>
    <mergeCell ref="AV78:AV79"/>
    <mergeCell ref="AW78:AZ78"/>
    <mergeCell ref="BA78:BA79"/>
    <mergeCell ref="BB78:BE78"/>
    <mergeCell ref="BF78:BF79"/>
    <mergeCell ref="AR79:AU79"/>
    <mergeCell ref="AW79:AZ79"/>
    <mergeCell ref="BB79:BE79"/>
    <mergeCell ref="DO78:DR78"/>
    <mergeCell ref="DS78:DS79"/>
    <mergeCell ref="DT78:DW78"/>
    <mergeCell ref="DY78:DY79"/>
    <mergeCell ref="I79:L79"/>
    <mergeCell ref="N79:Q79"/>
    <mergeCell ref="S79:V79"/>
    <mergeCell ref="X79:AA79"/>
    <mergeCell ref="AC79:AF79"/>
    <mergeCell ref="AH79:AK79"/>
    <mergeCell ref="CZ78:DC78"/>
    <mergeCell ref="DD78:DD79"/>
    <mergeCell ref="DE78:DH78"/>
    <mergeCell ref="DI78:DI79"/>
    <mergeCell ref="DJ78:DM78"/>
    <mergeCell ref="DN78:DN79"/>
    <mergeCell ref="CZ79:DC79"/>
    <mergeCell ref="DE79:DH79"/>
    <mergeCell ref="DJ79:DM79"/>
    <mergeCell ref="CK78:CN78"/>
    <mergeCell ref="CO78:CO79"/>
    <mergeCell ref="CP78:CS78"/>
    <mergeCell ref="CT78:CT79"/>
    <mergeCell ref="CU78:CX78"/>
    <mergeCell ref="CY78:CY79"/>
    <mergeCell ref="CK79:CN79"/>
    <mergeCell ref="CP79:CS79"/>
    <mergeCell ref="CU79:CX79"/>
    <mergeCell ref="BV78:BY78"/>
    <mergeCell ref="BZ78:BZ79"/>
    <mergeCell ref="CA78:CD78"/>
    <mergeCell ref="CE78:CE79"/>
    <mergeCell ref="W80:W81"/>
    <mergeCell ref="X80:AA80"/>
    <mergeCell ref="AB80:AB81"/>
    <mergeCell ref="AC80:AF80"/>
    <mergeCell ref="AG80:AG81"/>
    <mergeCell ref="DO79:DR79"/>
    <mergeCell ref="DT79:DW79"/>
    <mergeCell ref="C80:C81"/>
    <mergeCell ref="D80:F81"/>
    <mergeCell ref="G80:G81"/>
    <mergeCell ref="H80:H81"/>
    <mergeCell ref="I80:L80"/>
    <mergeCell ref="M80:M81"/>
    <mergeCell ref="N80:Q80"/>
    <mergeCell ref="R80:R81"/>
    <mergeCell ref="CK80:CN80"/>
    <mergeCell ref="CO80:CO81"/>
    <mergeCell ref="CA81:CD81"/>
    <mergeCell ref="CF81:CI81"/>
    <mergeCell ref="CK81:CN81"/>
    <mergeCell ref="BL80:BO80"/>
    <mergeCell ref="BP80:BP81"/>
    <mergeCell ref="BQ80:BT80"/>
    <mergeCell ref="BU80:BU81"/>
    <mergeCell ref="BV80:BY80"/>
    <mergeCell ref="BB80:BE80"/>
    <mergeCell ref="BF80:BF81"/>
    <mergeCell ref="BG80:BJ80"/>
    <mergeCell ref="BK80:BK81"/>
    <mergeCell ref="AW81:AZ81"/>
    <mergeCell ref="BB81:BE81"/>
    <mergeCell ref="DT80:DW80"/>
    <mergeCell ref="DY80:DY81"/>
    <mergeCell ref="I81:L81"/>
    <mergeCell ref="N81:Q81"/>
    <mergeCell ref="S81:V81"/>
    <mergeCell ref="X81:AA81"/>
    <mergeCell ref="AC81:AF81"/>
    <mergeCell ref="AH81:AK81"/>
    <mergeCell ref="AM81:AP81"/>
    <mergeCell ref="AR81:AU81"/>
    <mergeCell ref="DE80:DH80"/>
    <mergeCell ref="DI80:DI81"/>
    <mergeCell ref="DJ80:DM80"/>
    <mergeCell ref="DN80:DN81"/>
    <mergeCell ref="DO80:DR80"/>
    <mergeCell ref="DS80:DS81"/>
    <mergeCell ref="DE81:DH81"/>
    <mergeCell ref="DJ81:DM81"/>
    <mergeCell ref="DO81:DR81"/>
    <mergeCell ref="AH80:AK80"/>
    <mergeCell ref="AL80:AL81"/>
    <mergeCell ref="AM80:AP80"/>
    <mergeCell ref="AQ80:AQ81"/>
    <mergeCell ref="AR80:AU80"/>
    <mergeCell ref="AV80:AV81"/>
    <mergeCell ref="CP80:CS80"/>
    <mergeCell ref="CT80:CT81"/>
    <mergeCell ref="CU80:CX80"/>
    <mergeCell ref="CY80:CY81"/>
    <mergeCell ref="CZ80:DC80"/>
    <mergeCell ref="DD80:DD81"/>
    <mergeCell ref="S80:V80"/>
    <mergeCell ref="CP81:CS81"/>
    <mergeCell ref="CU81:CX81"/>
    <mergeCell ref="CZ81:DC81"/>
    <mergeCell ref="CA80:CD80"/>
    <mergeCell ref="CE80:CE81"/>
    <mergeCell ref="CF80:CI80"/>
    <mergeCell ref="CJ80:CJ81"/>
    <mergeCell ref="AL82:AL83"/>
    <mergeCell ref="AM82:AP82"/>
    <mergeCell ref="AQ82:AQ83"/>
    <mergeCell ref="AR82:AU82"/>
    <mergeCell ref="AV82:AV83"/>
    <mergeCell ref="AW82:AZ82"/>
    <mergeCell ref="BF82:BF83"/>
    <mergeCell ref="BG82:BJ82"/>
    <mergeCell ref="BK82:BK83"/>
    <mergeCell ref="BL82:BO82"/>
    <mergeCell ref="BB83:BE83"/>
    <mergeCell ref="BG83:BJ83"/>
    <mergeCell ref="BL83:BO83"/>
    <mergeCell ref="BZ80:BZ81"/>
    <mergeCell ref="BL81:BO81"/>
    <mergeCell ref="BQ81:BT81"/>
    <mergeCell ref="BV81:BY81"/>
    <mergeCell ref="AW80:AZ80"/>
    <mergeCell ref="BA80:BA81"/>
    <mergeCell ref="BG81:BJ81"/>
    <mergeCell ref="W82:W83"/>
    <mergeCell ref="X82:AA82"/>
    <mergeCell ref="AB82:AB83"/>
    <mergeCell ref="AC82:AF82"/>
    <mergeCell ref="AG82:AG83"/>
    <mergeCell ref="AH82:AK82"/>
    <mergeCell ref="DT81:DW81"/>
    <mergeCell ref="C82:C83"/>
    <mergeCell ref="D82:F83"/>
    <mergeCell ref="G82:G83"/>
    <mergeCell ref="H82:H83"/>
    <mergeCell ref="I82:L82"/>
    <mergeCell ref="M82:M83"/>
    <mergeCell ref="N82:Q82"/>
    <mergeCell ref="R82:R83"/>
    <mergeCell ref="S82:V82"/>
    <mergeCell ref="CO82:CO83"/>
    <mergeCell ref="CP82:CS82"/>
    <mergeCell ref="CF83:CI83"/>
    <mergeCell ref="CK83:CN83"/>
    <mergeCell ref="CP83:CS83"/>
    <mergeCell ref="BP82:BP83"/>
    <mergeCell ref="BQ82:BT82"/>
    <mergeCell ref="BU82:BU83"/>
    <mergeCell ref="BV82:BY82"/>
    <mergeCell ref="BZ82:BZ83"/>
    <mergeCell ref="CA82:CD82"/>
    <mergeCell ref="BQ83:BT83"/>
    <mergeCell ref="BV83:BY83"/>
    <mergeCell ref="CA83:CD83"/>
    <mergeCell ref="BA82:BA83"/>
    <mergeCell ref="BB82:BE82"/>
    <mergeCell ref="DY82:DY83"/>
    <mergeCell ref="I83:L83"/>
    <mergeCell ref="N83:Q83"/>
    <mergeCell ref="S83:V83"/>
    <mergeCell ref="X83:AA83"/>
    <mergeCell ref="AC83:AF83"/>
    <mergeCell ref="AH83:AK83"/>
    <mergeCell ref="AM83:AP83"/>
    <mergeCell ref="AR83:AU83"/>
    <mergeCell ref="AW83:AZ83"/>
    <mergeCell ref="DI82:DI83"/>
    <mergeCell ref="DJ82:DM82"/>
    <mergeCell ref="DN82:DN83"/>
    <mergeCell ref="DO82:DR82"/>
    <mergeCell ref="DS82:DS83"/>
    <mergeCell ref="DT82:DW82"/>
    <mergeCell ref="DJ83:DM83"/>
    <mergeCell ref="DO83:DR83"/>
    <mergeCell ref="DT83:DW83"/>
    <mergeCell ref="CT82:CT83"/>
    <mergeCell ref="CU82:CX82"/>
    <mergeCell ref="CY82:CY83"/>
    <mergeCell ref="CZ82:DC82"/>
    <mergeCell ref="DD82:DD83"/>
    <mergeCell ref="DE82:DH82"/>
    <mergeCell ref="CU83:CX83"/>
    <mergeCell ref="CZ83:DC83"/>
    <mergeCell ref="DE83:DH83"/>
    <mergeCell ref="CE82:CE83"/>
    <mergeCell ref="CF82:CI82"/>
    <mergeCell ref="CJ82:CJ83"/>
    <mergeCell ref="CK82:CN82"/>
    <mergeCell ref="AC84:AF84"/>
    <mergeCell ref="AG84:AG85"/>
    <mergeCell ref="AH84:AK84"/>
    <mergeCell ref="AL84:AL85"/>
    <mergeCell ref="AM84:AP84"/>
    <mergeCell ref="AQ84:AQ85"/>
    <mergeCell ref="AM85:AP85"/>
    <mergeCell ref="N84:Q84"/>
    <mergeCell ref="R84:R85"/>
    <mergeCell ref="S84:V84"/>
    <mergeCell ref="W84:W85"/>
    <mergeCell ref="X84:AA84"/>
    <mergeCell ref="AB84:AB85"/>
    <mergeCell ref="C84:C85"/>
    <mergeCell ref="D84:F85"/>
    <mergeCell ref="G84:G85"/>
    <mergeCell ref="H84:H85"/>
    <mergeCell ref="I84:L84"/>
    <mergeCell ref="M84:M85"/>
    <mergeCell ref="CF84:CI84"/>
    <mergeCell ref="CJ84:CJ85"/>
    <mergeCell ref="BV85:BY85"/>
    <mergeCell ref="CA85:CD85"/>
    <mergeCell ref="CF85:CI85"/>
    <mergeCell ref="BG84:BJ84"/>
    <mergeCell ref="BK84:BK85"/>
    <mergeCell ref="BL84:BO84"/>
    <mergeCell ref="BP84:BP85"/>
    <mergeCell ref="BQ84:BT84"/>
    <mergeCell ref="BU84:BU85"/>
    <mergeCell ref="BG85:BJ85"/>
    <mergeCell ref="BL85:BO85"/>
    <mergeCell ref="BQ85:BT85"/>
    <mergeCell ref="AR84:AU84"/>
    <mergeCell ref="AV84:AV85"/>
    <mergeCell ref="AW84:AZ84"/>
    <mergeCell ref="BA84:BA85"/>
    <mergeCell ref="BB84:BE84"/>
    <mergeCell ref="BF84:BF85"/>
    <mergeCell ref="AR85:AU85"/>
    <mergeCell ref="AW85:AZ85"/>
    <mergeCell ref="BB85:BE85"/>
    <mergeCell ref="DO84:DR84"/>
    <mergeCell ref="DS84:DS85"/>
    <mergeCell ref="DT84:DW84"/>
    <mergeCell ref="DY84:DY85"/>
    <mergeCell ref="I85:L85"/>
    <mergeCell ref="N85:Q85"/>
    <mergeCell ref="S85:V85"/>
    <mergeCell ref="X85:AA85"/>
    <mergeCell ref="AC85:AF85"/>
    <mergeCell ref="AH85:AK85"/>
    <mergeCell ref="CZ84:DC84"/>
    <mergeCell ref="DD84:DD85"/>
    <mergeCell ref="DE84:DH84"/>
    <mergeCell ref="DI84:DI85"/>
    <mergeCell ref="DJ84:DM84"/>
    <mergeCell ref="DN84:DN85"/>
    <mergeCell ref="CZ85:DC85"/>
    <mergeCell ref="DE85:DH85"/>
    <mergeCell ref="DJ85:DM85"/>
    <mergeCell ref="CK84:CN84"/>
    <mergeCell ref="CO84:CO85"/>
    <mergeCell ref="CP84:CS84"/>
    <mergeCell ref="CT84:CT85"/>
    <mergeCell ref="CU84:CX84"/>
    <mergeCell ref="CY84:CY85"/>
    <mergeCell ref="CK85:CN85"/>
    <mergeCell ref="CP85:CS85"/>
    <mergeCell ref="CU85:CX85"/>
    <mergeCell ref="BV84:BY84"/>
    <mergeCell ref="BZ84:BZ85"/>
    <mergeCell ref="CA84:CD84"/>
    <mergeCell ref="CE84:CE85"/>
    <mergeCell ref="W86:W87"/>
    <mergeCell ref="X86:AA86"/>
    <mergeCell ref="AB86:AB87"/>
    <mergeCell ref="AC86:AF86"/>
    <mergeCell ref="AG86:AG87"/>
    <mergeCell ref="DO85:DR85"/>
    <mergeCell ref="DT85:DW85"/>
    <mergeCell ref="C86:C87"/>
    <mergeCell ref="D86:F87"/>
    <mergeCell ref="G86:G87"/>
    <mergeCell ref="H86:H87"/>
    <mergeCell ref="I86:L86"/>
    <mergeCell ref="M86:M87"/>
    <mergeCell ref="N86:Q86"/>
    <mergeCell ref="R86:R87"/>
    <mergeCell ref="CK86:CN86"/>
    <mergeCell ref="CO86:CO87"/>
    <mergeCell ref="CA87:CD87"/>
    <mergeCell ref="CF87:CI87"/>
    <mergeCell ref="CK87:CN87"/>
    <mergeCell ref="BL86:BO86"/>
    <mergeCell ref="BP86:BP87"/>
    <mergeCell ref="BQ86:BT86"/>
    <mergeCell ref="BU86:BU87"/>
    <mergeCell ref="BV86:BY86"/>
    <mergeCell ref="BB86:BE86"/>
    <mergeCell ref="BF86:BF87"/>
    <mergeCell ref="BG86:BJ86"/>
    <mergeCell ref="BK86:BK87"/>
    <mergeCell ref="AW87:AZ87"/>
    <mergeCell ref="BB87:BE87"/>
    <mergeCell ref="DT86:DW86"/>
    <mergeCell ref="DY86:DY87"/>
    <mergeCell ref="I87:L87"/>
    <mergeCell ref="N87:Q87"/>
    <mergeCell ref="S87:V87"/>
    <mergeCell ref="X87:AA87"/>
    <mergeCell ref="AC87:AF87"/>
    <mergeCell ref="AH87:AK87"/>
    <mergeCell ref="AM87:AP87"/>
    <mergeCell ref="AR87:AU87"/>
    <mergeCell ref="DE86:DH86"/>
    <mergeCell ref="DI86:DI87"/>
    <mergeCell ref="DJ86:DM86"/>
    <mergeCell ref="DN86:DN87"/>
    <mergeCell ref="DO86:DR86"/>
    <mergeCell ref="DS86:DS87"/>
    <mergeCell ref="DE87:DH87"/>
    <mergeCell ref="DJ87:DM87"/>
    <mergeCell ref="DO87:DR87"/>
    <mergeCell ref="AH86:AK86"/>
    <mergeCell ref="AL86:AL87"/>
    <mergeCell ref="AM86:AP86"/>
    <mergeCell ref="AQ86:AQ87"/>
    <mergeCell ref="AR86:AU86"/>
    <mergeCell ref="AV86:AV87"/>
    <mergeCell ref="CP86:CS86"/>
    <mergeCell ref="CT86:CT87"/>
    <mergeCell ref="CU86:CX86"/>
    <mergeCell ref="CY86:CY87"/>
    <mergeCell ref="CZ86:DC86"/>
    <mergeCell ref="DD86:DD87"/>
    <mergeCell ref="S86:V86"/>
    <mergeCell ref="CP87:CS87"/>
    <mergeCell ref="CU87:CX87"/>
    <mergeCell ref="CZ87:DC87"/>
    <mergeCell ref="CA86:CD86"/>
    <mergeCell ref="CE86:CE87"/>
    <mergeCell ref="CF86:CI86"/>
    <mergeCell ref="CJ86:CJ87"/>
    <mergeCell ref="AL88:AL89"/>
    <mergeCell ref="AM88:AP88"/>
    <mergeCell ref="AQ88:AQ89"/>
    <mergeCell ref="AR88:AU88"/>
    <mergeCell ref="AV88:AV89"/>
    <mergeCell ref="AW88:AZ88"/>
    <mergeCell ref="BF88:BF89"/>
    <mergeCell ref="BG88:BJ88"/>
    <mergeCell ref="BK88:BK89"/>
    <mergeCell ref="BL88:BO88"/>
    <mergeCell ref="BB89:BE89"/>
    <mergeCell ref="BG89:BJ89"/>
    <mergeCell ref="BL89:BO89"/>
    <mergeCell ref="BZ86:BZ87"/>
    <mergeCell ref="BL87:BO87"/>
    <mergeCell ref="BQ87:BT87"/>
    <mergeCell ref="BV87:BY87"/>
    <mergeCell ref="AW86:AZ86"/>
    <mergeCell ref="BA86:BA87"/>
    <mergeCell ref="BG87:BJ87"/>
    <mergeCell ref="W88:W89"/>
    <mergeCell ref="X88:AA88"/>
    <mergeCell ref="AB88:AB89"/>
    <mergeCell ref="AC88:AF88"/>
    <mergeCell ref="AG88:AG89"/>
    <mergeCell ref="AH88:AK88"/>
    <mergeCell ref="DT87:DW87"/>
    <mergeCell ref="C88:C89"/>
    <mergeCell ref="D88:F89"/>
    <mergeCell ref="G88:G89"/>
    <mergeCell ref="H88:H89"/>
    <mergeCell ref="I88:L88"/>
    <mergeCell ref="M88:M89"/>
    <mergeCell ref="N88:Q88"/>
    <mergeCell ref="R88:R89"/>
    <mergeCell ref="S88:V88"/>
    <mergeCell ref="CO88:CO89"/>
    <mergeCell ref="CP88:CS88"/>
    <mergeCell ref="CF89:CI89"/>
    <mergeCell ref="CK89:CN89"/>
    <mergeCell ref="CP89:CS89"/>
    <mergeCell ref="BP88:BP89"/>
    <mergeCell ref="BQ88:BT88"/>
    <mergeCell ref="BU88:BU89"/>
    <mergeCell ref="BV88:BY88"/>
    <mergeCell ref="BZ88:BZ89"/>
    <mergeCell ref="CA88:CD88"/>
    <mergeCell ref="BQ89:BT89"/>
    <mergeCell ref="BV89:BY89"/>
    <mergeCell ref="CA89:CD89"/>
    <mergeCell ref="BA88:BA89"/>
    <mergeCell ref="BB88:BE88"/>
    <mergeCell ref="DY88:DY89"/>
    <mergeCell ref="I89:L89"/>
    <mergeCell ref="N89:Q89"/>
    <mergeCell ref="S89:V89"/>
    <mergeCell ref="X89:AA89"/>
    <mergeCell ref="AC89:AF89"/>
    <mergeCell ref="AH89:AK89"/>
    <mergeCell ref="AM89:AP89"/>
    <mergeCell ref="AR89:AU89"/>
    <mergeCell ref="AW89:AZ89"/>
    <mergeCell ref="DI88:DI89"/>
    <mergeCell ref="DJ88:DM88"/>
    <mergeCell ref="DN88:DN89"/>
    <mergeCell ref="DO88:DR88"/>
    <mergeCell ref="DS88:DS89"/>
    <mergeCell ref="DT88:DW88"/>
    <mergeCell ref="DJ89:DM89"/>
    <mergeCell ref="DO89:DR89"/>
    <mergeCell ref="DT89:DW89"/>
    <mergeCell ref="CT88:CT89"/>
    <mergeCell ref="CU88:CX88"/>
    <mergeCell ref="CY88:CY89"/>
    <mergeCell ref="CZ88:DC88"/>
    <mergeCell ref="DD88:DD89"/>
    <mergeCell ref="DE88:DH88"/>
    <mergeCell ref="CU89:CX89"/>
    <mergeCell ref="CZ89:DC89"/>
    <mergeCell ref="DE89:DH89"/>
    <mergeCell ref="CE88:CE89"/>
    <mergeCell ref="CF88:CI88"/>
    <mergeCell ref="CJ88:CJ89"/>
    <mergeCell ref="CK88:CN88"/>
    <mergeCell ref="AC90:AF90"/>
    <mergeCell ref="AG90:AG91"/>
    <mergeCell ref="AH90:AK90"/>
    <mergeCell ref="AL90:AL91"/>
    <mergeCell ref="AM90:AP90"/>
    <mergeCell ref="AQ90:AQ91"/>
    <mergeCell ref="AM91:AP91"/>
    <mergeCell ref="N90:Q90"/>
    <mergeCell ref="R90:R91"/>
    <mergeCell ref="S90:V90"/>
    <mergeCell ref="W90:W91"/>
    <mergeCell ref="X90:AA90"/>
    <mergeCell ref="AB90:AB91"/>
    <mergeCell ref="C90:C91"/>
    <mergeCell ref="D90:F91"/>
    <mergeCell ref="G90:G91"/>
    <mergeCell ref="H90:H91"/>
    <mergeCell ref="I90:L90"/>
    <mergeCell ref="M90:M91"/>
    <mergeCell ref="CF90:CI90"/>
    <mergeCell ref="CJ90:CJ91"/>
    <mergeCell ref="BV91:BY91"/>
    <mergeCell ref="CA91:CD91"/>
    <mergeCell ref="CF91:CI91"/>
    <mergeCell ref="BG90:BJ90"/>
    <mergeCell ref="BK90:BK91"/>
    <mergeCell ref="BL90:BO90"/>
    <mergeCell ref="BP90:BP91"/>
    <mergeCell ref="BQ90:BT90"/>
    <mergeCell ref="BU90:BU91"/>
    <mergeCell ref="BG91:BJ91"/>
    <mergeCell ref="BL91:BO91"/>
    <mergeCell ref="BQ91:BT91"/>
    <mergeCell ref="AR90:AU90"/>
    <mergeCell ref="AV90:AV91"/>
    <mergeCell ref="AW90:AZ90"/>
    <mergeCell ref="BA90:BA91"/>
    <mergeCell ref="BB90:BE90"/>
    <mergeCell ref="BF90:BF91"/>
    <mergeCell ref="AR91:AU91"/>
    <mergeCell ref="AW91:AZ91"/>
    <mergeCell ref="BB91:BE91"/>
    <mergeCell ref="DO90:DR90"/>
    <mergeCell ref="DS90:DS91"/>
    <mergeCell ref="DT90:DW90"/>
    <mergeCell ref="DY90:DY91"/>
    <mergeCell ref="I91:L91"/>
    <mergeCell ref="N91:Q91"/>
    <mergeCell ref="S91:V91"/>
    <mergeCell ref="X91:AA91"/>
    <mergeCell ref="AC91:AF91"/>
    <mergeCell ref="AH91:AK91"/>
    <mergeCell ref="CZ90:DC90"/>
    <mergeCell ref="DD90:DD91"/>
    <mergeCell ref="DE90:DH90"/>
    <mergeCell ref="DI90:DI91"/>
    <mergeCell ref="DJ90:DM90"/>
    <mergeCell ref="DN90:DN91"/>
    <mergeCell ref="CZ91:DC91"/>
    <mergeCell ref="DE91:DH91"/>
    <mergeCell ref="DJ91:DM91"/>
    <mergeCell ref="CK90:CN90"/>
    <mergeCell ref="CO90:CO91"/>
    <mergeCell ref="CP90:CS90"/>
    <mergeCell ref="CT90:CT91"/>
    <mergeCell ref="CU90:CX90"/>
    <mergeCell ref="CY90:CY91"/>
    <mergeCell ref="CK91:CN91"/>
    <mergeCell ref="CP91:CS91"/>
    <mergeCell ref="CU91:CX91"/>
    <mergeCell ref="BV90:BY90"/>
    <mergeCell ref="BZ90:BZ91"/>
    <mergeCell ref="CA90:CD90"/>
    <mergeCell ref="CE90:CE91"/>
    <mergeCell ref="W92:W93"/>
    <mergeCell ref="X92:AA92"/>
    <mergeCell ref="AB92:AB93"/>
    <mergeCell ref="AC92:AF92"/>
    <mergeCell ref="AG92:AG93"/>
    <mergeCell ref="DO91:DR91"/>
    <mergeCell ref="DT91:DW91"/>
    <mergeCell ref="C92:C93"/>
    <mergeCell ref="D92:F93"/>
    <mergeCell ref="G92:G93"/>
    <mergeCell ref="H92:H93"/>
    <mergeCell ref="I92:L92"/>
    <mergeCell ref="M92:M93"/>
    <mergeCell ref="N92:Q92"/>
    <mergeCell ref="R92:R93"/>
    <mergeCell ref="CK92:CN92"/>
    <mergeCell ref="CO92:CO93"/>
    <mergeCell ref="CA93:CD93"/>
    <mergeCell ref="CF93:CI93"/>
    <mergeCell ref="CK93:CN93"/>
    <mergeCell ref="BL92:BO92"/>
    <mergeCell ref="BP92:BP93"/>
    <mergeCell ref="BQ92:BT92"/>
    <mergeCell ref="BU92:BU93"/>
    <mergeCell ref="BV92:BY92"/>
    <mergeCell ref="BB92:BE92"/>
    <mergeCell ref="BF92:BF93"/>
    <mergeCell ref="BG92:BJ92"/>
    <mergeCell ref="BK92:BK93"/>
    <mergeCell ref="AW93:AZ93"/>
    <mergeCell ref="BB93:BE93"/>
    <mergeCell ref="DT92:DW92"/>
    <mergeCell ref="DY92:DY93"/>
    <mergeCell ref="I93:L93"/>
    <mergeCell ref="N93:Q93"/>
    <mergeCell ref="S93:V93"/>
    <mergeCell ref="X93:AA93"/>
    <mergeCell ref="AC93:AF93"/>
    <mergeCell ref="AH93:AK93"/>
    <mergeCell ref="AM93:AP93"/>
    <mergeCell ref="AR93:AU93"/>
    <mergeCell ref="DE92:DH92"/>
    <mergeCell ref="DI92:DI93"/>
    <mergeCell ref="DJ92:DM92"/>
    <mergeCell ref="DN92:DN93"/>
    <mergeCell ref="DO92:DR92"/>
    <mergeCell ref="DS92:DS93"/>
    <mergeCell ref="DE93:DH93"/>
    <mergeCell ref="DJ93:DM93"/>
    <mergeCell ref="DO93:DR93"/>
    <mergeCell ref="AH92:AK92"/>
    <mergeCell ref="AL92:AL93"/>
    <mergeCell ref="AM92:AP92"/>
    <mergeCell ref="AQ92:AQ93"/>
    <mergeCell ref="AR92:AU92"/>
    <mergeCell ref="AV92:AV93"/>
    <mergeCell ref="CP92:CS92"/>
    <mergeCell ref="CT92:CT93"/>
    <mergeCell ref="CU92:CX92"/>
    <mergeCell ref="CY92:CY93"/>
    <mergeCell ref="CZ92:DC92"/>
    <mergeCell ref="DD92:DD93"/>
    <mergeCell ref="S92:V92"/>
    <mergeCell ref="CP93:CS93"/>
    <mergeCell ref="CU93:CX93"/>
    <mergeCell ref="CZ93:DC93"/>
    <mergeCell ref="CA92:CD92"/>
    <mergeCell ref="CE92:CE93"/>
    <mergeCell ref="CF92:CI92"/>
    <mergeCell ref="CJ92:CJ93"/>
    <mergeCell ref="AL94:AL95"/>
    <mergeCell ref="AM94:AP94"/>
    <mergeCell ref="AQ94:AQ95"/>
    <mergeCell ref="AR94:AU94"/>
    <mergeCell ref="AV94:AV95"/>
    <mergeCell ref="AW94:AZ94"/>
    <mergeCell ref="BF94:BF95"/>
    <mergeCell ref="BG94:BJ94"/>
    <mergeCell ref="BK94:BK95"/>
    <mergeCell ref="BL94:BO94"/>
    <mergeCell ref="BB95:BE95"/>
    <mergeCell ref="BG95:BJ95"/>
    <mergeCell ref="BL95:BO95"/>
    <mergeCell ref="BZ92:BZ93"/>
    <mergeCell ref="BL93:BO93"/>
    <mergeCell ref="BQ93:BT93"/>
    <mergeCell ref="BV93:BY93"/>
    <mergeCell ref="AW92:AZ92"/>
    <mergeCell ref="BA92:BA93"/>
    <mergeCell ref="BG93:BJ93"/>
    <mergeCell ref="W94:W95"/>
    <mergeCell ref="X94:AA94"/>
    <mergeCell ref="AB94:AB95"/>
    <mergeCell ref="AC94:AF94"/>
    <mergeCell ref="AG94:AG95"/>
    <mergeCell ref="AH94:AK94"/>
    <mergeCell ref="DT93:DW93"/>
    <mergeCell ref="C94:C95"/>
    <mergeCell ref="D94:F95"/>
    <mergeCell ref="G94:G95"/>
    <mergeCell ref="H94:H95"/>
    <mergeCell ref="I94:L94"/>
    <mergeCell ref="M94:M95"/>
    <mergeCell ref="N94:Q94"/>
    <mergeCell ref="R94:R95"/>
    <mergeCell ref="S94:V94"/>
    <mergeCell ref="CO94:CO95"/>
    <mergeCell ref="CP94:CS94"/>
    <mergeCell ref="CF95:CI95"/>
    <mergeCell ref="CK95:CN95"/>
    <mergeCell ref="CP95:CS95"/>
    <mergeCell ref="BP94:BP95"/>
    <mergeCell ref="BQ94:BT94"/>
    <mergeCell ref="BU94:BU95"/>
    <mergeCell ref="BV94:BY94"/>
    <mergeCell ref="BZ94:BZ95"/>
    <mergeCell ref="CA94:CD94"/>
    <mergeCell ref="BQ95:BT95"/>
    <mergeCell ref="BV95:BY95"/>
    <mergeCell ref="CA95:CD95"/>
    <mergeCell ref="BA94:BA95"/>
    <mergeCell ref="BB94:BE94"/>
    <mergeCell ref="DY94:DY95"/>
    <mergeCell ref="I95:L95"/>
    <mergeCell ref="N95:Q95"/>
    <mergeCell ref="S95:V95"/>
    <mergeCell ref="X95:AA95"/>
    <mergeCell ref="AC95:AF95"/>
    <mergeCell ref="AH95:AK95"/>
    <mergeCell ref="AM95:AP95"/>
    <mergeCell ref="AR95:AU95"/>
    <mergeCell ref="AW95:AZ95"/>
    <mergeCell ref="DI94:DI95"/>
    <mergeCell ref="DJ94:DM94"/>
    <mergeCell ref="DN94:DN95"/>
    <mergeCell ref="DO94:DR94"/>
    <mergeCell ref="DS94:DS95"/>
    <mergeCell ref="DT94:DW94"/>
    <mergeCell ref="DJ95:DM95"/>
    <mergeCell ref="DO95:DR95"/>
    <mergeCell ref="DT95:DW95"/>
    <mergeCell ref="CT94:CT95"/>
    <mergeCell ref="CU94:CX94"/>
    <mergeCell ref="CY94:CY95"/>
    <mergeCell ref="CZ94:DC94"/>
    <mergeCell ref="DD94:DD95"/>
    <mergeCell ref="DE94:DH94"/>
    <mergeCell ref="CU95:CX95"/>
    <mergeCell ref="CZ95:DC95"/>
    <mergeCell ref="DE95:DH95"/>
    <mergeCell ref="CE94:CE95"/>
    <mergeCell ref="CF94:CI94"/>
    <mergeCell ref="CJ94:CJ95"/>
    <mergeCell ref="CK94:CN94"/>
    <mergeCell ref="AC96:AF96"/>
    <mergeCell ref="AG96:AG97"/>
    <mergeCell ref="AH96:AK96"/>
    <mergeCell ref="AL96:AL97"/>
    <mergeCell ref="AM96:AP96"/>
    <mergeCell ref="AQ96:AQ97"/>
    <mergeCell ref="AM97:AP97"/>
    <mergeCell ref="N96:Q96"/>
    <mergeCell ref="R96:R97"/>
    <mergeCell ref="S96:V96"/>
    <mergeCell ref="W96:W97"/>
    <mergeCell ref="X96:AA96"/>
    <mergeCell ref="AB96:AB97"/>
    <mergeCell ref="C96:C97"/>
    <mergeCell ref="D96:F97"/>
    <mergeCell ref="G96:G97"/>
    <mergeCell ref="H96:H97"/>
    <mergeCell ref="I96:L96"/>
    <mergeCell ref="M96:M97"/>
    <mergeCell ref="CF96:CI96"/>
    <mergeCell ref="CJ96:CJ97"/>
    <mergeCell ref="BV97:BY97"/>
    <mergeCell ref="CA97:CD97"/>
    <mergeCell ref="CF97:CI97"/>
    <mergeCell ref="BG96:BJ96"/>
    <mergeCell ref="BK96:BK97"/>
    <mergeCell ref="BL96:BO96"/>
    <mergeCell ref="BP96:BP97"/>
    <mergeCell ref="BQ96:BT96"/>
    <mergeCell ref="BU96:BU97"/>
    <mergeCell ref="BG97:BJ97"/>
    <mergeCell ref="BL97:BO97"/>
    <mergeCell ref="BQ97:BT97"/>
    <mergeCell ref="AR96:AU96"/>
    <mergeCell ref="AV96:AV97"/>
    <mergeCell ref="AW96:AZ96"/>
    <mergeCell ref="BA96:BA97"/>
    <mergeCell ref="BB96:BE96"/>
    <mergeCell ref="BF96:BF97"/>
    <mergeCell ref="AR97:AU97"/>
    <mergeCell ref="AW97:AZ97"/>
    <mergeCell ref="BB97:BE97"/>
    <mergeCell ref="DO96:DR96"/>
    <mergeCell ref="DS96:DS97"/>
    <mergeCell ref="DT96:DW96"/>
    <mergeCell ref="DY96:DY97"/>
    <mergeCell ref="I97:L97"/>
    <mergeCell ref="N97:Q97"/>
    <mergeCell ref="S97:V97"/>
    <mergeCell ref="X97:AA97"/>
    <mergeCell ref="AC97:AF97"/>
    <mergeCell ref="AH97:AK97"/>
    <mergeCell ref="CZ96:DC96"/>
    <mergeCell ref="DD96:DD97"/>
    <mergeCell ref="DE96:DH96"/>
    <mergeCell ref="DI96:DI97"/>
    <mergeCell ref="DJ96:DM96"/>
    <mergeCell ref="DN96:DN97"/>
    <mergeCell ref="CZ97:DC97"/>
    <mergeCell ref="DE97:DH97"/>
    <mergeCell ref="DJ97:DM97"/>
    <mergeCell ref="CK96:CN96"/>
    <mergeCell ref="CO96:CO97"/>
    <mergeCell ref="CP96:CS96"/>
    <mergeCell ref="CT96:CT97"/>
    <mergeCell ref="CU96:CX96"/>
    <mergeCell ref="CY96:CY97"/>
    <mergeCell ref="CK97:CN97"/>
    <mergeCell ref="CP97:CS97"/>
    <mergeCell ref="CU97:CX97"/>
    <mergeCell ref="BV96:BY96"/>
    <mergeCell ref="BZ96:BZ97"/>
    <mergeCell ref="CA96:CD96"/>
    <mergeCell ref="CE96:CE97"/>
    <mergeCell ref="W98:W99"/>
    <mergeCell ref="X98:AA98"/>
    <mergeCell ref="AB98:AB99"/>
    <mergeCell ref="AC98:AF98"/>
    <mergeCell ref="AG98:AG99"/>
    <mergeCell ref="DO97:DR97"/>
    <mergeCell ref="DT97:DW97"/>
    <mergeCell ref="C98:C99"/>
    <mergeCell ref="D98:F99"/>
    <mergeCell ref="G98:G99"/>
    <mergeCell ref="H98:H99"/>
    <mergeCell ref="I98:L98"/>
    <mergeCell ref="M98:M99"/>
    <mergeCell ref="N98:Q98"/>
    <mergeCell ref="R98:R99"/>
    <mergeCell ref="CK98:CN98"/>
    <mergeCell ref="CO98:CO99"/>
    <mergeCell ref="CA99:CD99"/>
    <mergeCell ref="CF99:CI99"/>
    <mergeCell ref="CK99:CN99"/>
    <mergeCell ref="BL98:BO98"/>
    <mergeCell ref="BP98:BP99"/>
    <mergeCell ref="BQ98:BT98"/>
    <mergeCell ref="BU98:BU99"/>
    <mergeCell ref="BV98:BY98"/>
    <mergeCell ref="BB98:BE98"/>
    <mergeCell ref="BF98:BF99"/>
    <mergeCell ref="BG98:BJ98"/>
    <mergeCell ref="BK98:BK99"/>
    <mergeCell ref="AW99:AZ99"/>
    <mergeCell ref="BB99:BE99"/>
    <mergeCell ref="DT98:DW98"/>
    <mergeCell ref="DY98:DY99"/>
    <mergeCell ref="I99:L99"/>
    <mergeCell ref="N99:Q99"/>
    <mergeCell ref="S99:V99"/>
    <mergeCell ref="X99:AA99"/>
    <mergeCell ref="AC99:AF99"/>
    <mergeCell ref="AH99:AK99"/>
    <mergeCell ref="AM99:AP99"/>
    <mergeCell ref="AR99:AU99"/>
    <mergeCell ref="DE98:DH98"/>
    <mergeCell ref="DI98:DI99"/>
    <mergeCell ref="DJ98:DM98"/>
    <mergeCell ref="DN98:DN99"/>
    <mergeCell ref="DO98:DR98"/>
    <mergeCell ref="DS98:DS99"/>
    <mergeCell ref="DE99:DH99"/>
    <mergeCell ref="DJ99:DM99"/>
    <mergeCell ref="DO99:DR99"/>
    <mergeCell ref="AH98:AK98"/>
    <mergeCell ref="AL98:AL99"/>
    <mergeCell ref="AM98:AP98"/>
    <mergeCell ref="AQ98:AQ99"/>
    <mergeCell ref="AR98:AU98"/>
    <mergeCell ref="AV98:AV99"/>
    <mergeCell ref="CP98:CS98"/>
    <mergeCell ref="CT98:CT99"/>
    <mergeCell ref="CU98:CX98"/>
    <mergeCell ref="CY98:CY99"/>
    <mergeCell ref="CZ98:DC98"/>
    <mergeCell ref="DD98:DD99"/>
    <mergeCell ref="S98:V98"/>
    <mergeCell ref="CP99:CS99"/>
    <mergeCell ref="CU99:CX99"/>
    <mergeCell ref="CZ99:DC99"/>
    <mergeCell ref="CA98:CD98"/>
    <mergeCell ref="CE98:CE99"/>
    <mergeCell ref="CF98:CI98"/>
    <mergeCell ref="CJ98:CJ99"/>
    <mergeCell ref="AL100:AL101"/>
    <mergeCell ref="AM100:AP100"/>
    <mergeCell ref="AQ100:AQ101"/>
    <mergeCell ref="AR100:AU100"/>
    <mergeCell ref="AV100:AV101"/>
    <mergeCell ref="AW100:AZ100"/>
    <mergeCell ref="BF100:BF101"/>
    <mergeCell ref="BG100:BJ100"/>
    <mergeCell ref="BK100:BK101"/>
    <mergeCell ref="BL100:BO100"/>
    <mergeCell ref="BB101:BE101"/>
    <mergeCell ref="BG101:BJ101"/>
    <mergeCell ref="BL101:BO101"/>
    <mergeCell ref="BZ98:BZ99"/>
    <mergeCell ref="BL99:BO99"/>
    <mergeCell ref="BQ99:BT99"/>
    <mergeCell ref="BV99:BY99"/>
    <mergeCell ref="AW98:AZ98"/>
    <mergeCell ref="BA98:BA99"/>
    <mergeCell ref="BG99:BJ99"/>
    <mergeCell ref="W100:W101"/>
    <mergeCell ref="X100:AA100"/>
    <mergeCell ref="AB100:AB101"/>
    <mergeCell ref="AC100:AF100"/>
    <mergeCell ref="AG100:AG101"/>
    <mergeCell ref="AH100:AK100"/>
    <mergeCell ref="DT99:DW99"/>
    <mergeCell ref="C100:C101"/>
    <mergeCell ref="D100:F101"/>
    <mergeCell ref="G100:G101"/>
    <mergeCell ref="H100:H101"/>
    <mergeCell ref="I100:L100"/>
    <mergeCell ref="M100:M101"/>
    <mergeCell ref="N100:Q100"/>
    <mergeCell ref="R100:R101"/>
    <mergeCell ref="S100:V100"/>
    <mergeCell ref="CO100:CO101"/>
    <mergeCell ref="CP100:CS100"/>
    <mergeCell ref="CF101:CI101"/>
    <mergeCell ref="CK101:CN101"/>
    <mergeCell ref="CP101:CS101"/>
    <mergeCell ref="BP100:BP101"/>
    <mergeCell ref="BQ100:BT100"/>
    <mergeCell ref="BU100:BU101"/>
    <mergeCell ref="BV100:BY100"/>
    <mergeCell ref="BZ100:BZ101"/>
    <mergeCell ref="CA100:CD100"/>
    <mergeCell ref="BQ101:BT101"/>
    <mergeCell ref="BV101:BY101"/>
    <mergeCell ref="CA101:CD101"/>
    <mergeCell ref="BA100:BA101"/>
    <mergeCell ref="BB100:BE100"/>
    <mergeCell ref="DY100:DY101"/>
    <mergeCell ref="I101:L101"/>
    <mergeCell ref="N101:Q101"/>
    <mergeCell ref="S101:V101"/>
    <mergeCell ref="X101:AA101"/>
    <mergeCell ref="AC101:AF101"/>
    <mergeCell ref="AH101:AK101"/>
    <mergeCell ref="AM101:AP101"/>
    <mergeCell ref="AR101:AU101"/>
    <mergeCell ref="AW101:AZ101"/>
    <mergeCell ref="DI100:DI101"/>
    <mergeCell ref="DJ100:DM100"/>
    <mergeCell ref="DN100:DN101"/>
    <mergeCell ref="DO100:DR100"/>
    <mergeCell ref="DS100:DS101"/>
    <mergeCell ref="DT100:DW100"/>
    <mergeCell ref="DJ101:DM101"/>
    <mergeCell ref="DO101:DR101"/>
    <mergeCell ref="DT101:DW101"/>
    <mergeCell ref="CT100:CT101"/>
    <mergeCell ref="CU100:CX100"/>
    <mergeCell ref="CY100:CY101"/>
    <mergeCell ref="CZ100:DC100"/>
    <mergeCell ref="DD100:DD101"/>
    <mergeCell ref="DE100:DH100"/>
    <mergeCell ref="CU101:CX101"/>
    <mergeCell ref="CZ101:DC101"/>
    <mergeCell ref="DE101:DH101"/>
    <mergeCell ref="CE100:CE101"/>
    <mergeCell ref="CF100:CI100"/>
    <mergeCell ref="CJ100:CJ101"/>
    <mergeCell ref="CK100:CN100"/>
    <mergeCell ref="AC102:AF102"/>
    <mergeCell ref="AG102:AG103"/>
    <mergeCell ref="AH102:AK102"/>
    <mergeCell ref="AL102:AL103"/>
    <mergeCell ref="AM102:AP102"/>
    <mergeCell ref="AQ102:AQ103"/>
    <mergeCell ref="AM103:AP103"/>
    <mergeCell ref="N102:Q102"/>
    <mergeCell ref="R102:R103"/>
    <mergeCell ref="S102:V102"/>
    <mergeCell ref="W102:W103"/>
    <mergeCell ref="X102:AA102"/>
    <mergeCell ref="AB102:AB103"/>
    <mergeCell ref="C102:C103"/>
    <mergeCell ref="D102:F103"/>
    <mergeCell ref="G102:G103"/>
    <mergeCell ref="H102:H103"/>
    <mergeCell ref="I102:L102"/>
    <mergeCell ref="M102:M103"/>
    <mergeCell ref="CA102:CD102"/>
    <mergeCell ref="CE102:CE103"/>
    <mergeCell ref="CF102:CI102"/>
    <mergeCell ref="CJ102:CJ103"/>
    <mergeCell ref="BV103:BY103"/>
    <mergeCell ref="CA103:CD103"/>
    <mergeCell ref="CF103:CI103"/>
    <mergeCell ref="BG102:BJ102"/>
    <mergeCell ref="BK102:BK103"/>
    <mergeCell ref="BL102:BO102"/>
    <mergeCell ref="BP102:BP103"/>
    <mergeCell ref="BQ102:BT102"/>
    <mergeCell ref="BU102:BU103"/>
    <mergeCell ref="BG103:BJ103"/>
    <mergeCell ref="BL103:BO103"/>
    <mergeCell ref="BQ103:BT103"/>
    <mergeCell ref="AR102:AU102"/>
    <mergeCell ref="AV102:AV103"/>
    <mergeCell ref="AW102:AZ102"/>
    <mergeCell ref="BA102:BA103"/>
    <mergeCell ref="BB102:BE102"/>
    <mergeCell ref="BF102:BF103"/>
    <mergeCell ref="AR103:AU103"/>
    <mergeCell ref="AW103:AZ103"/>
    <mergeCell ref="BB103:BE103"/>
    <mergeCell ref="AM104:AP104"/>
    <mergeCell ref="AR104:AU104"/>
    <mergeCell ref="DO102:DR102"/>
    <mergeCell ref="DS102:DS103"/>
    <mergeCell ref="DT102:DW102"/>
    <mergeCell ref="DY102:DY103"/>
    <mergeCell ref="I103:L103"/>
    <mergeCell ref="N103:Q103"/>
    <mergeCell ref="S103:V103"/>
    <mergeCell ref="X103:AA103"/>
    <mergeCell ref="AC103:AF103"/>
    <mergeCell ref="AH103:AK103"/>
    <mergeCell ref="CZ102:DC102"/>
    <mergeCell ref="DD102:DD103"/>
    <mergeCell ref="DE102:DH102"/>
    <mergeCell ref="DI102:DI103"/>
    <mergeCell ref="DJ102:DM102"/>
    <mergeCell ref="DN102:DN103"/>
    <mergeCell ref="CZ103:DC103"/>
    <mergeCell ref="DE103:DH103"/>
    <mergeCell ref="DJ103:DM103"/>
    <mergeCell ref="CK102:CN102"/>
    <mergeCell ref="CO102:CO103"/>
    <mergeCell ref="CP102:CS102"/>
    <mergeCell ref="CT102:CT103"/>
    <mergeCell ref="CU102:CX102"/>
    <mergeCell ref="CY102:CY103"/>
    <mergeCell ref="CK103:CN103"/>
    <mergeCell ref="CP103:CS103"/>
    <mergeCell ref="CU103:CX103"/>
    <mergeCell ref="BV102:BY102"/>
    <mergeCell ref="BZ102:BZ103"/>
    <mergeCell ref="CP107:CS107"/>
    <mergeCell ref="CU107:CX107"/>
    <mergeCell ref="CZ107:DC107"/>
    <mergeCell ref="AW104:AZ104"/>
    <mergeCell ref="BB104:BE104"/>
    <mergeCell ref="BG104:BJ104"/>
    <mergeCell ref="BL104:BO104"/>
    <mergeCell ref="E105:F105"/>
    <mergeCell ref="I105:L105"/>
    <mergeCell ref="N105:Q105"/>
    <mergeCell ref="S105:V105"/>
    <mergeCell ref="X105:AA105"/>
    <mergeCell ref="AC105:AF105"/>
    <mergeCell ref="DO103:DR103"/>
    <mergeCell ref="DT103:DW103"/>
    <mergeCell ref="C104:D105"/>
    <mergeCell ref="E104:F104"/>
    <mergeCell ref="I104:L104"/>
    <mergeCell ref="N104:Q104"/>
    <mergeCell ref="S104:V104"/>
    <mergeCell ref="X104:AA104"/>
    <mergeCell ref="AC104:AF104"/>
    <mergeCell ref="AH104:AK104"/>
    <mergeCell ref="CU104:CX104"/>
    <mergeCell ref="CZ104:DC104"/>
    <mergeCell ref="DE104:DH104"/>
    <mergeCell ref="DJ104:DM104"/>
    <mergeCell ref="DO104:DR104"/>
    <mergeCell ref="DT104:DW104"/>
    <mergeCell ref="BQ104:BT104"/>
    <mergeCell ref="BV104:BY104"/>
    <mergeCell ref="CA104:CD104"/>
    <mergeCell ref="DT105:DW105"/>
    <mergeCell ref="D18:F19"/>
    <mergeCell ref="D20:F21"/>
    <mergeCell ref="D22:F23"/>
    <mergeCell ref="D24:F25"/>
    <mergeCell ref="D26:F27"/>
    <mergeCell ref="D28:F29"/>
    <mergeCell ref="D30:F31"/>
    <mergeCell ref="D32:F33"/>
    <mergeCell ref="D34:F35"/>
    <mergeCell ref="CP105:CS105"/>
    <mergeCell ref="CU105:CX105"/>
    <mergeCell ref="CZ105:DC105"/>
    <mergeCell ref="DE105:DH105"/>
    <mergeCell ref="DJ105:DM105"/>
    <mergeCell ref="DO105:DR105"/>
    <mergeCell ref="BL105:BO105"/>
    <mergeCell ref="BQ105:BT105"/>
    <mergeCell ref="BV105:BY105"/>
    <mergeCell ref="CA105:CD105"/>
    <mergeCell ref="CF105:CI105"/>
    <mergeCell ref="CK105:CN105"/>
    <mergeCell ref="AH105:AK105"/>
    <mergeCell ref="AM105:AP105"/>
    <mergeCell ref="AR105:AU105"/>
    <mergeCell ref="AW105:AZ105"/>
    <mergeCell ref="BB105:BE105"/>
    <mergeCell ref="BG105:BJ105"/>
    <mergeCell ref="G105:H105"/>
    <mergeCell ref="CF104:CI104"/>
    <mergeCell ref="CK104:CN104"/>
    <mergeCell ref="CP104:CS104"/>
    <mergeCell ref="G18:G19"/>
    <mergeCell ref="G62:G63"/>
    <mergeCell ref="G60:G61"/>
    <mergeCell ref="G58:G59"/>
    <mergeCell ref="G56:G57"/>
    <mergeCell ref="G54:G55"/>
    <mergeCell ref="G52:G53"/>
    <mergeCell ref="G50:G51"/>
    <mergeCell ref="C56:C57"/>
    <mergeCell ref="C54:C55"/>
    <mergeCell ref="C52:C53"/>
    <mergeCell ref="C50:C51"/>
    <mergeCell ref="D48:F49"/>
    <mergeCell ref="D62:F63"/>
    <mergeCell ref="D60:F61"/>
    <mergeCell ref="D58:F59"/>
    <mergeCell ref="D56:F57"/>
    <mergeCell ref="D54:F55"/>
    <mergeCell ref="D36:F37"/>
    <mergeCell ref="D38:F39"/>
    <mergeCell ref="D40:F41"/>
    <mergeCell ref="D42:F43"/>
    <mergeCell ref="D44:F45"/>
    <mergeCell ref="D46:F47"/>
    <mergeCell ref="C28:C29"/>
    <mergeCell ref="C30:C31"/>
    <mergeCell ref="C32:C33"/>
    <mergeCell ref="C34:C35"/>
    <mergeCell ref="C36:C37"/>
    <mergeCell ref="C38:C39"/>
    <mergeCell ref="C40:C41"/>
    <mergeCell ref="C42:C43"/>
    <mergeCell ref="H28:H29"/>
    <mergeCell ref="H26:H27"/>
    <mergeCell ref="H24:H25"/>
    <mergeCell ref="H22:H23"/>
    <mergeCell ref="H20:H21"/>
    <mergeCell ref="G36:G37"/>
    <mergeCell ref="G34:G35"/>
    <mergeCell ref="G32:G33"/>
    <mergeCell ref="G30:G31"/>
    <mergeCell ref="G28:G29"/>
    <mergeCell ref="G26:G27"/>
    <mergeCell ref="G48:G49"/>
    <mergeCell ref="G46:G47"/>
    <mergeCell ref="G44:G45"/>
    <mergeCell ref="G42:G43"/>
    <mergeCell ref="G40:G41"/>
    <mergeCell ref="G38:G39"/>
    <mergeCell ref="H34:H35"/>
    <mergeCell ref="H32:H33"/>
    <mergeCell ref="H48:H49"/>
    <mergeCell ref="H46:H47"/>
    <mergeCell ref="H44:H45"/>
    <mergeCell ref="H42:H43"/>
    <mergeCell ref="H40:H41"/>
    <mergeCell ref="H38:H39"/>
    <mergeCell ref="H36:H37"/>
    <mergeCell ref="H30:H31"/>
    <mergeCell ref="AW19:AZ19"/>
    <mergeCell ref="AW18:AZ18"/>
    <mergeCell ref="AV18:AV19"/>
    <mergeCell ref="AR19:AU19"/>
    <mergeCell ref="M18:M19"/>
    <mergeCell ref="I19:L19"/>
    <mergeCell ref="I18:L18"/>
    <mergeCell ref="AL18:AL19"/>
    <mergeCell ref="AH19:AK19"/>
    <mergeCell ref="AH18:AK18"/>
    <mergeCell ref="AG18:AG19"/>
    <mergeCell ref="AC19:AF19"/>
    <mergeCell ref="AC18:AF18"/>
    <mergeCell ref="AB18:AB19"/>
    <mergeCell ref="W18:W19"/>
    <mergeCell ref="S19:V19"/>
    <mergeCell ref="S18:V18"/>
    <mergeCell ref="R18:R19"/>
    <mergeCell ref="N19:Q19"/>
    <mergeCell ref="N18:Q18"/>
    <mergeCell ref="BB21:BE21"/>
    <mergeCell ref="BB20:BE20"/>
    <mergeCell ref="BF20:BF21"/>
    <mergeCell ref="I21:L21"/>
    <mergeCell ref="I20:L20"/>
    <mergeCell ref="M20:M21"/>
    <mergeCell ref="N21:Q21"/>
    <mergeCell ref="N20:Q20"/>
    <mergeCell ref="R20:R21"/>
    <mergeCell ref="S21:V21"/>
    <mergeCell ref="AR21:AU21"/>
    <mergeCell ref="AR20:AU20"/>
    <mergeCell ref="AV20:AV21"/>
    <mergeCell ref="AW21:AZ21"/>
    <mergeCell ref="AW20:AZ20"/>
    <mergeCell ref="BA20:BA21"/>
    <mergeCell ref="AR18:AU18"/>
    <mergeCell ref="AQ18:AQ19"/>
    <mergeCell ref="AM19:AP19"/>
    <mergeCell ref="AM18:AP18"/>
    <mergeCell ref="AH21:AK21"/>
    <mergeCell ref="AH20:AK20"/>
    <mergeCell ref="AL20:AL21"/>
    <mergeCell ref="AM21:AP21"/>
    <mergeCell ref="AM20:AP20"/>
    <mergeCell ref="AQ20:AQ21"/>
    <mergeCell ref="X19:AA19"/>
    <mergeCell ref="X18:AA18"/>
    <mergeCell ref="BF18:BF19"/>
    <mergeCell ref="BB19:BE19"/>
    <mergeCell ref="BB18:BE18"/>
    <mergeCell ref="BA18:BA19"/>
    <mergeCell ref="R26:R27"/>
    <mergeCell ref="R24:R25"/>
    <mergeCell ref="R22:R23"/>
    <mergeCell ref="AG20:AG21"/>
    <mergeCell ref="W28:W29"/>
    <mergeCell ref="W26:W27"/>
    <mergeCell ref="W24:W25"/>
    <mergeCell ref="W22:W23"/>
    <mergeCell ref="S29:V29"/>
    <mergeCell ref="S28:V28"/>
    <mergeCell ref="S27:V27"/>
    <mergeCell ref="S26:V26"/>
    <mergeCell ref="S25:V25"/>
    <mergeCell ref="S20:V20"/>
    <mergeCell ref="W20:W21"/>
    <mergeCell ref="X21:AA21"/>
    <mergeCell ref="X20:AA20"/>
    <mergeCell ref="AB20:AB21"/>
    <mergeCell ref="AC21:AF21"/>
    <mergeCell ref="AC20:AF20"/>
    <mergeCell ref="AB24:AB25"/>
    <mergeCell ref="AB22:AB23"/>
    <mergeCell ref="AC29:AF29"/>
    <mergeCell ref="AC28:AF28"/>
    <mergeCell ref="AC27:AF27"/>
    <mergeCell ref="AC26:AF26"/>
    <mergeCell ref="AC25:AF25"/>
    <mergeCell ref="AC24:AF24"/>
    <mergeCell ref="X23:AA23"/>
    <mergeCell ref="X22:AA22"/>
    <mergeCell ref="I23:L23"/>
    <mergeCell ref="I22:L22"/>
    <mergeCell ref="AM29:AP29"/>
    <mergeCell ref="AM28:AP28"/>
    <mergeCell ref="AM27:AP27"/>
    <mergeCell ref="AM26:AP26"/>
    <mergeCell ref="AM25:AP25"/>
    <mergeCell ref="AM24:AP24"/>
    <mergeCell ref="AM23:AP23"/>
    <mergeCell ref="AM22:AP22"/>
    <mergeCell ref="I29:L29"/>
    <mergeCell ref="I28:L28"/>
    <mergeCell ref="I27:L27"/>
    <mergeCell ref="I26:L26"/>
    <mergeCell ref="I25:L25"/>
    <mergeCell ref="I24:L24"/>
    <mergeCell ref="N23:Q23"/>
    <mergeCell ref="N22:Q22"/>
    <mergeCell ref="M28:M29"/>
    <mergeCell ref="M26:M27"/>
    <mergeCell ref="M24:M25"/>
    <mergeCell ref="M22:M23"/>
    <mergeCell ref="N29:Q29"/>
    <mergeCell ref="N28:Q28"/>
    <mergeCell ref="N27:Q27"/>
    <mergeCell ref="N26:Q26"/>
    <mergeCell ref="N25:Q25"/>
    <mergeCell ref="N24:Q24"/>
    <mergeCell ref="S24:V24"/>
    <mergeCell ref="S23:V23"/>
    <mergeCell ref="S22:V22"/>
    <mergeCell ref="R28:R29"/>
    <mergeCell ref="AH23:AK23"/>
    <mergeCell ref="AH22:AK22"/>
    <mergeCell ref="AG28:AG29"/>
    <mergeCell ref="AG26:AG27"/>
    <mergeCell ref="AG24:AG25"/>
    <mergeCell ref="AG22:AG23"/>
    <mergeCell ref="AL28:AL29"/>
    <mergeCell ref="AL26:AL27"/>
    <mergeCell ref="AL24:AL25"/>
    <mergeCell ref="AL22:AL23"/>
    <mergeCell ref="AH29:AK29"/>
    <mergeCell ref="AH28:AK28"/>
    <mergeCell ref="AH27:AK27"/>
    <mergeCell ref="AH26:AK26"/>
    <mergeCell ref="AH25:AK25"/>
    <mergeCell ref="AH24:AK24"/>
    <mergeCell ref="AW27:AZ27"/>
    <mergeCell ref="AW26:AZ26"/>
    <mergeCell ref="AW25:AZ25"/>
    <mergeCell ref="AW24:AZ24"/>
    <mergeCell ref="AR23:AU23"/>
    <mergeCell ref="AR22:AU22"/>
    <mergeCell ref="AV28:AV29"/>
    <mergeCell ref="AV26:AV27"/>
    <mergeCell ref="AV24:AV25"/>
    <mergeCell ref="AV22:AV23"/>
    <mergeCell ref="AR29:AU29"/>
    <mergeCell ref="AR28:AU28"/>
    <mergeCell ref="AR27:AU27"/>
    <mergeCell ref="AR26:AU26"/>
    <mergeCell ref="AR25:AU25"/>
    <mergeCell ref="AR24:AU24"/>
    <mergeCell ref="AQ28:AQ29"/>
    <mergeCell ref="AQ26:AQ27"/>
    <mergeCell ref="AQ24:AQ25"/>
    <mergeCell ref="AQ22:AQ23"/>
    <mergeCell ref="X25:AA25"/>
    <mergeCell ref="X29:AA29"/>
    <mergeCell ref="X28:AA28"/>
    <mergeCell ref="X27:AA27"/>
    <mergeCell ref="X26:AA26"/>
    <mergeCell ref="X24:AA24"/>
    <mergeCell ref="AC23:AF23"/>
    <mergeCell ref="AC22:AF22"/>
    <mergeCell ref="AB28:AB29"/>
    <mergeCell ref="AB26:AB27"/>
    <mergeCell ref="I31:L31"/>
    <mergeCell ref="I30:L30"/>
    <mergeCell ref="M36:M37"/>
    <mergeCell ref="M34:M35"/>
    <mergeCell ref="M32:M33"/>
    <mergeCell ref="M30:M31"/>
    <mergeCell ref="I37:L37"/>
    <mergeCell ref="I36:L36"/>
    <mergeCell ref="I35:L35"/>
    <mergeCell ref="I34:L34"/>
    <mergeCell ref="I33:L33"/>
    <mergeCell ref="I32:L32"/>
    <mergeCell ref="R36:R37"/>
    <mergeCell ref="R34:R35"/>
    <mergeCell ref="R32:R33"/>
    <mergeCell ref="R30:R31"/>
    <mergeCell ref="N31:Q31"/>
    <mergeCell ref="N30:Q30"/>
    <mergeCell ref="BB23:BE23"/>
    <mergeCell ref="BB22:BE22"/>
    <mergeCell ref="BF28:BF29"/>
    <mergeCell ref="BF26:BF27"/>
    <mergeCell ref="BF24:BF25"/>
    <mergeCell ref="BF22:BF23"/>
    <mergeCell ref="BB29:BE29"/>
    <mergeCell ref="BB28:BE28"/>
    <mergeCell ref="BB27:BE27"/>
    <mergeCell ref="BB26:BE26"/>
    <mergeCell ref="BB25:BE25"/>
    <mergeCell ref="BB24:BE24"/>
    <mergeCell ref="AW23:AZ23"/>
    <mergeCell ref="AW22:AZ22"/>
    <mergeCell ref="BA28:BA29"/>
    <mergeCell ref="BA26:BA27"/>
    <mergeCell ref="BA24:BA25"/>
    <mergeCell ref="BA22:BA23"/>
    <mergeCell ref="AW29:AZ29"/>
    <mergeCell ref="AW28:AZ28"/>
    <mergeCell ref="AG36:AG37"/>
    <mergeCell ref="AG34:AG35"/>
    <mergeCell ref="AG32:AG33"/>
    <mergeCell ref="AG30:AG31"/>
    <mergeCell ref="AB36:AB37"/>
    <mergeCell ref="AB34:AB35"/>
    <mergeCell ref="AB32:AB33"/>
    <mergeCell ref="AB30:AB31"/>
    <mergeCell ref="N37:Q37"/>
    <mergeCell ref="N36:Q36"/>
    <mergeCell ref="N35:Q35"/>
    <mergeCell ref="N34:Q34"/>
    <mergeCell ref="N33:Q33"/>
    <mergeCell ref="N32:Q32"/>
    <mergeCell ref="X30:AA30"/>
    <mergeCell ref="S30:V30"/>
    <mergeCell ref="S35:V35"/>
    <mergeCell ref="S36:V36"/>
    <mergeCell ref="S37:V37"/>
    <mergeCell ref="AC32:AF32"/>
    <mergeCell ref="X32:AA32"/>
    <mergeCell ref="S32:V32"/>
    <mergeCell ref="X31:AA31"/>
    <mergeCell ref="S31:V31"/>
    <mergeCell ref="AC31:AF31"/>
    <mergeCell ref="AC34:AF34"/>
    <mergeCell ref="X34:AA34"/>
    <mergeCell ref="S34:V34"/>
    <mergeCell ref="AC33:AF33"/>
    <mergeCell ref="X33:AA33"/>
    <mergeCell ref="S33:V33"/>
    <mergeCell ref="W36:W37"/>
    <mergeCell ref="W32:W33"/>
    <mergeCell ref="W30:W31"/>
    <mergeCell ref="X35:AA35"/>
    <mergeCell ref="X36:AA36"/>
    <mergeCell ref="X37:AA37"/>
    <mergeCell ref="X38:AA38"/>
    <mergeCell ref="X39:AA39"/>
    <mergeCell ref="X40:AA40"/>
    <mergeCell ref="X41:AA41"/>
    <mergeCell ref="X42:AA42"/>
    <mergeCell ref="S56:V56"/>
    <mergeCell ref="S57:V57"/>
    <mergeCell ref="S58:V58"/>
    <mergeCell ref="S59:V59"/>
    <mergeCell ref="S60:V60"/>
    <mergeCell ref="S61:V61"/>
    <mergeCell ref="S50:V50"/>
    <mergeCell ref="S51:V51"/>
    <mergeCell ref="S52:V52"/>
    <mergeCell ref="S53:V53"/>
    <mergeCell ref="S54:V54"/>
    <mergeCell ref="S55:V55"/>
    <mergeCell ref="S44:V44"/>
    <mergeCell ref="S45:V45"/>
    <mergeCell ref="S46:V46"/>
    <mergeCell ref="S47:V47"/>
    <mergeCell ref="S48:V48"/>
    <mergeCell ref="S49:V49"/>
    <mergeCell ref="S38:V38"/>
    <mergeCell ref="S39:V39"/>
    <mergeCell ref="S40:V40"/>
    <mergeCell ref="X59:AA59"/>
    <mergeCell ref="X60:AA60"/>
    <mergeCell ref="X49:AA49"/>
    <mergeCell ref="X50:AA50"/>
    <mergeCell ref="X51:AA51"/>
    <mergeCell ref="X52:AA52"/>
    <mergeCell ref="X53:AA53"/>
    <mergeCell ref="X54:AA54"/>
    <mergeCell ref="X43:AA43"/>
    <mergeCell ref="X44:AA44"/>
    <mergeCell ref="X45:AA45"/>
    <mergeCell ref="X46:AA46"/>
    <mergeCell ref="X47:AA47"/>
    <mergeCell ref="X48:AA48"/>
    <mergeCell ref="S62:V62"/>
    <mergeCell ref="S63:V63"/>
    <mergeCell ref="W34:W35"/>
    <mergeCell ref="I52:L52"/>
    <mergeCell ref="I53:L53"/>
    <mergeCell ref="I54:L54"/>
    <mergeCell ref="I55:L55"/>
    <mergeCell ref="I56:L56"/>
    <mergeCell ref="I45:L45"/>
    <mergeCell ref="I46:L46"/>
    <mergeCell ref="I47:L47"/>
    <mergeCell ref="I48:L48"/>
    <mergeCell ref="I49:L49"/>
    <mergeCell ref="I50:L50"/>
    <mergeCell ref="I38:L38"/>
    <mergeCell ref="I39:L39"/>
    <mergeCell ref="I40:L40"/>
    <mergeCell ref="I41:L41"/>
    <mergeCell ref="I42:L42"/>
    <mergeCell ref="X58:AA58"/>
    <mergeCell ref="N57:Q57"/>
    <mergeCell ref="N58:Q58"/>
    <mergeCell ref="N47:Q47"/>
    <mergeCell ref="N48:Q48"/>
    <mergeCell ref="N49:Q49"/>
    <mergeCell ref="N50:Q50"/>
    <mergeCell ref="N51:Q51"/>
    <mergeCell ref="N52:Q52"/>
    <mergeCell ref="I63:L63"/>
    <mergeCell ref="I43:L43"/>
    <mergeCell ref="I44:L44"/>
    <mergeCell ref="R54:R55"/>
    <mergeCell ref="R56:R57"/>
    <mergeCell ref="R58:R59"/>
    <mergeCell ref="R60:R61"/>
    <mergeCell ref="R62:R63"/>
    <mergeCell ref="M50:M51"/>
    <mergeCell ref="M52:M53"/>
    <mergeCell ref="M54:M55"/>
    <mergeCell ref="M56:M57"/>
    <mergeCell ref="M58:M59"/>
    <mergeCell ref="N59:Q59"/>
    <mergeCell ref="N60:Q60"/>
    <mergeCell ref="N61:Q61"/>
    <mergeCell ref="N62:Q62"/>
    <mergeCell ref="N63:Q63"/>
    <mergeCell ref="X61:AA61"/>
    <mergeCell ref="X62:AA62"/>
    <mergeCell ref="X63:AA63"/>
    <mergeCell ref="X55:AA55"/>
    <mergeCell ref="X56:AA56"/>
    <mergeCell ref="N38:Q38"/>
    <mergeCell ref="N39:Q39"/>
    <mergeCell ref="N40:Q40"/>
    <mergeCell ref="N41:Q41"/>
    <mergeCell ref="N42:Q42"/>
    <mergeCell ref="N43:Q43"/>
    <mergeCell ref="N44:Q44"/>
    <mergeCell ref="N45:Q45"/>
    <mergeCell ref="N46:Q46"/>
    <mergeCell ref="I57:L57"/>
    <mergeCell ref="I58:L58"/>
    <mergeCell ref="I59:L59"/>
    <mergeCell ref="I60:L60"/>
    <mergeCell ref="I61:L61"/>
    <mergeCell ref="I62:L62"/>
    <mergeCell ref="I51:L51"/>
    <mergeCell ref="W38:W39"/>
    <mergeCell ref="W40:W41"/>
    <mergeCell ref="W42:W43"/>
    <mergeCell ref="W44:W45"/>
    <mergeCell ref="W46:W47"/>
    <mergeCell ref="M60:M61"/>
    <mergeCell ref="M62:M63"/>
    <mergeCell ref="R38:R39"/>
    <mergeCell ref="R40:R41"/>
    <mergeCell ref="R42:R43"/>
    <mergeCell ref="R44:R45"/>
    <mergeCell ref="R46:R47"/>
    <mergeCell ref="R48:R49"/>
    <mergeCell ref="R50:R51"/>
    <mergeCell ref="R52:R53"/>
    <mergeCell ref="M48:M49"/>
    <mergeCell ref="M38:M39"/>
    <mergeCell ref="M46:M47"/>
    <mergeCell ref="N53:Q53"/>
    <mergeCell ref="N54:Q54"/>
    <mergeCell ref="N55:Q55"/>
    <mergeCell ref="N56:Q56"/>
    <mergeCell ref="AB54:AB55"/>
    <mergeCell ref="AB56:AB57"/>
    <mergeCell ref="AB58:AB59"/>
    <mergeCell ref="AB60:AB61"/>
    <mergeCell ref="AB62:AB63"/>
    <mergeCell ref="AC35:AF35"/>
    <mergeCell ref="AC36:AF36"/>
    <mergeCell ref="AC37:AF37"/>
    <mergeCell ref="AC38:AF38"/>
    <mergeCell ref="AC39:AF39"/>
    <mergeCell ref="W60:W61"/>
    <mergeCell ref="W62:W63"/>
    <mergeCell ref="AB38:AB39"/>
    <mergeCell ref="AB40:AB41"/>
    <mergeCell ref="AB42:AB43"/>
    <mergeCell ref="AB44:AB45"/>
    <mergeCell ref="AB46:AB47"/>
    <mergeCell ref="AB48:AB49"/>
    <mergeCell ref="AB50:AB51"/>
    <mergeCell ref="AB52:AB53"/>
    <mergeCell ref="W48:W49"/>
    <mergeCell ref="W50:W51"/>
    <mergeCell ref="W52:W53"/>
    <mergeCell ref="W54:W55"/>
    <mergeCell ref="W56:W57"/>
    <mergeCell ref="W58:W59"/>
    <mergeCell ref="X57:AA57"/>
    <mergeCell ref="AH30:AK30"/>
    <mergeCell ref="AH31:AK31"/>
    <mergeCell ref="AH32:AK32"/>
    <mergeCell ref="AH33:AK33"/>
    <mergeCell ref="AH34:AK34"/>
    <mergeCell ref="AH35:AK35"/>
    <mergeCell ref="AC58:AF58"/>
    <mergeCell ref="AC59:AF59"/>
    <mergeCell ref="AC60:AF60"/>
    <mergeCell ref="AC61:AF61"/>
    <mergeCell ref="AC62:AF62"/>
    <mergeCell ref="AC63:AF63"/>
    <mergeCell ref="AC52:AF52"/>
    <mergeCell ref="AC53:AF53"/>
    <mergeCell ref="AC54:AF54"/>
    <mergeCell ref="AC55:AF55"/>
    <mergeCell ref="AC56:AF56"/>
    <mergeCell ref="AC57:AF57"/>
    <mergeCell ref="AC46:AF46"/>
    <mergeCell ref="AC47:AF47"/>
    <mergeCell ref="AC48:AF48"/>
    <mergeCell ref="AC49:AF49"/>
    <mergeCell ref="AC50:AF50"/>
    <mergeCell ref="AC51:AF51"/>
    <mergeCell ref="AC40:AF40"/>
    <mergeCell ref="AC41:AF41"/>
    <mergeCell ref="AC42:AF42"/>
    <mergeCell ref="AC43:AF43"/>
    <mergeCell ref="AC44:AF44"/>
    <mergeCell ref="AC45:AF45"/>
    <mergeCell ref="AC30:AF30"/>
    <mergeCell ref="AH48:AK48"/>
    <mergeCell ref="AH49:AK49"/>
    <mergeCell ref="AH50:AK50"/>
    <mergeCell ref="AH51:AK51"/>
    <mergeCell ref="AH52:AK52"/>
    <mergeCell ref="AH53:AK53"/>
    <mergeCell ref="AH42:AK42"/>
    <mergeCell ref="AH43:AK43"/>
    <mergeCell ref="AH44:AK44"/>
    <mergeCell ref="AH45:AK45"/>
    <mergeCell ref="AH46:AK46"/>
    <mergeCell ref="AH47:AK47"/>
    <mergeCell ref="AH36:AK36"/>
    <mergeCell ref="AH37:AK37"/>
    <mergeCell ref="AH38:AK38"/>
    <mergeCell ref="AH39:AK39"/>
    <mergeCell ref="AH40:AK40"/>
    <mergeCell ref="AH41:AK41"/>
    <mergeCell ref="AG62:AG63"/>
    <mergeCell ref="AL30:AL31"/>
    <mergeCell ref="AL32:AL33"/>
    <mergeCell ref="AL34:AL35"/>
    <mergeCell ref="AL36:AL37"/>
    <mergeCell ref="AL38:AL39"/>
    <mergeCell ref="AL40:AL41"/>
    <mergeCell ref="AL42:AL43"/>
    <mergeCell ref="AL44:AL45"/>
    <mergeCell ref="AL46:AL47"/>
    <mergeCell ref="AG50:AG51"/>
    <mergeCell ref="AG52:AG53"/>
    <mergeCell ref="AG54:AG55"/>
    <mergeCell ref="AG56:AG57"/>
    <mergeCell ref="AG58:AG59"/>
    <mergeCell ref="AG60:AG61"/>
    <mergeCell ref="AH60:AK60"/>
    <mergeCell ref="AH61:AK61"/>
    <mergeCell ref="AH62:AK62"/>
    <mergeCell ref="AH63:AK63"/>
    <mergeCell ref="AG38:AG39"/>
    <mergeCell ref="AG40:AG41"/>
    <mergeCell ref="AG42:AG43"/>
    <mergeCell ref="AG44:AG45"/>
    <mergeCell ref="AG46:AG47"/>
    <mergeCell ref="AG48:AG49"/>
    <mergeCell ref="AH54:AK54"/>
    <mergeCell ref="AH55:AK55"/>
    <mergeCell ref="AH56:AK56"/>
    <mergeCell ref="AH57:AK57"/>
    <mergeCell ref="AH58:AK58"/>
    <mergeCell ref="AH59:AK59"/>
    <mergeCell ref="AM38:AP38"/>
    <mergeCell ref="AM39:AP39"/>
    <mergeCell ref="AM40:AP40"/>
    <mergeCell ref="AM41:AP41"/>
    <mergeCell ref="AM42:AP42"/>
    <mergeCell ref="AM43:AP43"/>
    <mergeCell ref="AL60:AL61"/>
    <mergeCell ref="AL62:AL63"/>
    <mergeCell ref="AM30:AP30"/>
    <mergeCell ref="AM31:AP31"/>
    <mergeCell ref="AM32:AP32"/>
    <mergeCell ref="AM33:AP33"/>
    <mergeCell ref="AM34:AP34"/>
    <mergeCell ref="AM35:AP35"/>
    <mergeCell ref="AM36:AP36"/>
    <mergeCell ref="AM37:AP37"/>
    <mergeCell ref="AL48:AL49"/>
    <mergeCell ref="AL50:AL51"/>
    <mergeCell ref="AL52:AL53"/>
    <mergeCell ref="AL54:AL55"/>
    <mergeCell ref="AL56:AL57"/>
    <mergeCell ref="AL58:AL59"/>
    <mergeCell ref="AM62:AP62"/>
    <mergeCell ref="AM63:AP63"/>
    <mergeCell ref="AQ44:AQ45"/>
    <mergeCell ref="AM56:AP56"/>
    <mergeCell ref="AM57:AP57"/>
    <mergeCell ref="AM58:AP58"/>
    <mergeCell ref="AM59:AP59"/>
    <mergeCell ref="AM60:AP60"/>
    <mergeCell ref="AM61:AP61"/>
    <mergeCell ref="AM50:AP50"/>
    <mergeCell ref="AM51:AP51"/>
    <mergeCell ref="AM52:AP52"/>
    <mergeCell ref="AM53:AP53"/>
    <mergeCell ref="AM54:AP54"/>
    <mergeCell ref="AM55:AP55"/>
    <mergeCell ref="AM44:AP44"/>
    <mergeCell ref="AM45:AP45"/>
    <mergeCell ref="AM46:AP46"/>
    <mergeCell ref="AM47:AP47"/>
    <mergeCell ref="AM48:AP48"/>
    <mergeCell ref="AM49:AP49"/>
    <mergeCell ref="AR37:AU37"/>
    <mergeCell ref="AR38:AU38"/>
    <mergeCell ref="AR39:AU39"/>
    <mergeCell ref="AR40:AU40"/>
    <mergeCell ref="AR41:AU41"/>
    <mergeCell ref="AR42:AU42"/>
    <mergeCell ref="AQ58:AQ59"/>
    <mergeCell ref="AQ60:AQ61"/>
    <mergeCell ref="AQ62:AQ63"/>
    <mergeCell ref="AR30:AU30"/>
    <mergeCell ref="AR31:AU31"/>
    <mergeCell ref="AR32:AU32"/>
    <mergeCell ref="AR33:AU33"/>
    <mergeCell ref="AR34:AU34"/>
    <mergeCell ref="AR35:AU35"/>
    <mergeCell ref="AR36:AU36"/>
    <mergeCell ref="AQ46:AQ47"/>
    <mergeCell ref="AQ48:AQ49"/>
    <mergeCell ref="AQ50:AQ51"/>
    <mergeCell ref="AQ52:AQ53"/>
    <mergeCell ref="AQ54:AQ55"/>
    <mergeCell ref="AQ56:AQ57"/>
    <mergeCell ref="AR61:AU61"/>
    <mergeCell ref="AR62:AU62"/>
    <mergeCell ref="AR63:AU63"/>
    <mergeCell ref="AQ30:AQ31"/>
    <mergeCell ref="AQ32:AQ33"/>
    <mergeCell ref="AQ34:AQ35"/>
    <mergeCell ref="AQ36:AQ37"/>
    <mergeCell ref="AQ38:AQ39"/>
    <mergeCell ref="AQ40:AQ41"/>
    <mergeCell ref="AQ42:AQ43"/>
    <mergeCell ref="AV42:AV43"/>
    <mergeCell ref="AR55:AU55"/>
    <mergeCell ref="AR56:AU56"/>
    <mergeCell ref="AR57:AU57"/>
    <mergeCell ref="AR58:AU58"/>
    <mergeCell ref="AR59:AU59"/>
    <mergeCell ref="AR60:AU60"/>
    <mergeCell ref="AR49:AU49"/>
    <mergeCell ref="AR50:AU50"/>
    <mergeCell ref="AR51:AU51"/>
    <mergeCell ref="AR52:AU52"/>
    <mergeCell ref="AR53:AU53"/>
    <mergeCell ref="AR54:AU54"/>
    <mergeCell ref="AR43:AU43"/>
    <mergeCell ref="AR44:AU44"/>
    <mergeCell ref="AR45:AU45"/>
    <mergeCell ref="AR46:AU46"/>
    <mergeCell ref="AR47:AU47"/>
    <mergeCell ref="AR48:AU48"/>
    <mergeCell ref="AW36:AZ36"/>
    <mergeCell ref="AW37:AZ37"/>
    <mergeCell ref="AW38:AZ38"/>
    <mergeCell ref="AW39:AZ39"/>
    <mergeCell ref="AW40:AZ40"/>
    <mergeCell ref="AW41:AZ41"/>
    <mergeCell ref="AV56:AV57"/>
    <mergeCell ref="AV58:AV59"/>
    <mergeCell ref="AV60:AV61"/>
    <mergeCell ref="AV62:AV63"/>
    <mergeCell ref="AW30:AZ30"/>
    <mergeCell ref="AW31:AZ31"/>
    <mergeCell ref="AW32:AZ32"/>
    <mergeCell ref="AW33:AZ33"/>
    <mergeCell ref="AW34:AZ34"/>
    <mergeCell ref="AW35:AZ35"/>
    <mergeCell ref="AV44:AV45"/>
    <mergeCell ref="AV46:AV47"/>
    <mergeCell ref="AV48:AV49"/>
    <mergeCell ref="AV50:AV51"/>
    <mergeCell ref="AV52:AV53"/>
    <mergeCell ref="AV54:AV55"/>
    <mergeCell ref="AW60:AZ60"/>
    <mergeCell ref="AW61:AZ61"/>
    <mergeCell ref="AW62:AZ62"/>
    <mergeCell ref="AW63:AZ63"/>
    <mergeCell ref="AV30:AV31"/>
    <mergeCell ref="AV32:AV33"/>
    <mergeCell ref="AV34:AV35"/>
    <mergeCell ref="AV36:AV37"/>
    <mergeCell ref="AV38:AV39"/>
    <mergeCell ref="AV40:AV41"/>
    <mergeCell ref="AW54:AZ54"/>
    <mergeCell ref="AW55:AZ55"/>
    <mergeCell ref="AW56:AZ56"/>
    <mergeCell ref="AW57:AZ57"/>
    <mergeCell ref="AW58:AZ58"/>
    <mergeCell ref="AW59:AZ59"/>
    <mergeCell ref="AW48:AZ48"/>
    <mergeCell ref="AW49:AZ49"/>
    <mergeCell ref="AW50:AZ50"/>
    <mergeCell ref="AW51:AZ51"/>
    <mergeCell ref="AW52:AZ52"/>
    <mergeCell ref="AW53:AZ53"/>
    <mergeCell ref="AW42:AZ42"/>
    <mergeCell ref="AW43:AZ43"/>
    <mergeCell ref="AW44:AZ44"/>
    <mergeCell ref="AW45:AZ45"/>
    <mergeCell ref="AW46:AZ46"/>
    <mergeCell ref="AW47:AZ47"/>
    <mergeCell ref="BA54:BA55"/>
    <mergeCell ref="BA56:BA57"/>
    <mergeCell ref="BA58:BA59"/>
    <mergeCell ref="BA60:BA61"/>
    <mergeCell ref="BA62:BA63"/>
    <mergeCell ref="BB30:BE30"/>
    <mergeCell ref="BB31:BE31"/>
    <mergeCell ref="BB32:BE32"/>
    <mergeCell ref="BB33:BE33"/>
    <mergeCell ref="BB34:BE34"/>
    <mergeCell ref="BA42:BA43"/>
    <mergeCell ref="BA44:BA45"/>
    <mergeCell ref="BA46:BA47"/>
    <mergeCell ref="BA48:BA49"/>
    <mergeCell ref="BA50:BA51"/>
    <mergeCell ref="BA52:BA53"/>
    <mergeCell ref="BB59:BE59"/>
    <mergeCell ref="BB60:BE60"/>
    <mergeCell ref="BB61:BE61"/>
    <mergeCell ref="BB62:BE62"/>
    <mergeCell ref="BB63:BE63"/>
    <mergeCell ref="BB53:BE53"/>
    <mergeCell ref="BB54:BE54"/>
    <mergeCell ref="BA30:BA31"/>
    <mergeCell ref="BA32:BA33"/>
    <mergeCell ref="BA34:BA35"/>
    <mergeCell ref="BA36:BA37"/>
    <mergeCell ref="BA38:BA39"/>
    <mergeCell ref="BA40:BA41"/>
    <mergeCell ref="DY18:DY19"/>
    <mergeCell ref="DY20:DY21"/>
    <mergeCell ref="DY22:DY23"/>
    <mergeCell ref="DY24:DY25"/>
    <mergeCell ref="DY26:DY27"/>
    <mergeCell ref="DY28:DY29"/>
    <mergeCell ref="DY30:DY31"/>
    <mergeCell ref="BF52:BF53"/>
    <mergeCell ref="BF54:BF55"/>
    <mergeCell ref="BF56:BF57"/>
    <mergeCell ref="BF58:BF59"/>
    <mergeCell ref="BF60:BF61"/>
    <mergeCell ref="BF62:BF63"/>
    <mergeCell ref="BF40:BF41"/>
    <mergeCell ref="BF42:BF43"/>
    <mergeCell ref="BF44:BF45"/>
    <mergeCell ref="BF46:BF47"/>
    <mergeCell ref="BF48:BF49"/>
    <mergeCell ref="BF50:BF51"/>
    <mergeCell ref="BF30:BF31"/>
    <mergeCell ref="BF32:BF33"/>
    <mergeCell ref="BF34:BF35"/>
    <mergeCell ref="BF36:BF37"/>
    <mergeCell ref="BF38:BF39"/>
    <mergeCell ref="DY56:DY57"/>
    <mergeCell ref="DY58:DY59"/>
    <mergeCell ref="DY60:DY61"/>
    <mergeCell ref="DY62:DY63"/>
    <mergeCell ref="DY44:DY45"/>
    <mergeCell ref="DY46:DY47"/>
    <mergeCell ref="DY48:DY49"/>
    <mergeCell ref="DY50:DY51"/>
    <mergeCell ref="DY52:DY53"/>
    <mergeCell ref="DY54:DY55"/>
    <mergeCell ref="DY32:DY33"/>
    <mergeCell ref="DY34:DY35"/>
    <mergeCell ref="DY36:DY37"/>
    <mergeCell ref="DY38:DY39"/>
    <mergeCell ref="DY40:DY41"/>
    <mergeCell ref="DY42:DY43"/>
    <mergeCell ref="N107:Q107"/>
    <mergeCell ref="S107:V107"/>
    <mergeCell ref="BB55:BE55"/>
    <mergeCell ref="BB56:BE56"/>
    <mergeCell ref="BB57:BE57"/>
    <mergeCell ref="BB58:BE58"/>
    <mergeCell ref="BB47:BE47"/>
    <mergeCell ref="BB48:BE48"/>
    <mergeCell ref="BB49:BE49"/>
    <mergeCell ref="BB50:BE50"/>
    <mergeCell ref="BB51:BE51"/>
    <mergeCell ref="BB52:BE52"/>
    <mergeCell ref="BB41:BE41"/>
    <mergeCell ref="BB42:BE42"/>
    <mergeCell ref="BB43:BE43"/>
    <mergeCell ref="BB44:BE44"/>
    <mergeCell ref="BB45:BE45"/>
    <mergeCell ref="BB46:BE46"/>
    <mergeCell ref="BB35:BE35"/>
    <mergeCell ref="BB36:BE36"/>
    <mergeCell ref="BB37:BE37"/>
    <mergeCell ref="BB38:BE38"/>
    <mergeCell ref="BB39:BE39"/>
    <mergeCell ref="BB40:BE40"/>
    <mergeCell ref="BG38:BJ38"/>
    <mergeCell ref="BG39:BJ39"/>
    <mergeCell ref="BG40:BJ40"/>
    <mergeCell ref="BG41:BJ41"/>
    <mergeCell ref="BG42:BJ42"/>
    <mergeCell ref="BG43:BJ43"/>
    <mergeCell ref="BG44:BJ44"/>
    <mergeCell ref="BG45:BJ45"/>
    <mergeCell ref="BG46:BJ46"/>
    <mergeCell ref="BG47:BJ47"/>
    <mergeCell ref="BG48:BJ48"/>
    <mergeCell ref="BG49:BJ49"/>
    <mergeCell ref="BG50:BJ50"/>
    <mergeCell ref="BG51:BJ51"/>
    <mergeCell ref="BG20:BJ20"/>
    <mergeCell ref="BG19:BJ19"/>
    <mergeCell ref="BG18:BJ18"/>
    <mergeCell ref="BG21:BJ21"/>
    <mergeCell ref="BG22:BJ22"/>
    <mergeCell ref="BG23:BJ23"/>
    <mergeCell ref="BG24:BJ24"/>
    <mergeCell ref="BG25:BJ25"/>
    <mergeCell ref="BG26:BJ26"/>
    <mergeCell ref="BG27:BJ27"/>
    <mergeCell ref="BG28:BJ28"/>
    <mergeCell ref="BG29:BJ29"/>
    <mergeCell ref="BG30:BJ30"/>
    <mergeCell ref="BG31:BJ31"/>
    <mergeCell ref="BG32:BJ32"/>
    <mergeCell ref="BG33:BJ33"/>
    <mergeCell ref="BG34:BJ34"/>
    <mergeCell ref="BG55:BJ55"/>
    <mergeCell ref="BG56:BJ56"/>
    <mergeCell ref="BG57:BJ57"/>
    <mergeCell ref="BG58:BJ58"/>
    <mergeCell ref="BG59:BJ59"/>
    <mergeCell ref="BG60:BJ60"/>
    <mergeCell ref="BG61:BJ61"/>
    <mergeCell ref="BG62:BJ62"/>
    <mergeCell ref="BG63:BJ63"/>
    <mergeCell ref="BL18:BO18"/>
    <mergeCell ref="BL19:BO19"/>
    <mergeCell ref="BL20:BO20"/>
    <mergeCell ref="BL21:BO21"/>
    <mergeCell ref="BL22:BO22"/>
    <mergeCell ref="BL23:BO23"/>
    <mergeCell ref="BL24:BO24"/>
    <mergeCell ref="BL25:BO25"/>
    <mergeCell ref="BL26:BO26"/>
    <mergeCell ref="BL27:BO27"/>
    <mergeCell ref="BL28:BO28"/>
    <mergeCell ref="BL29:BO29"/>
    <mergeCell ref="BL30:BO30"/>
    <mergeCell ref="BL31:BO31"/>
    <mergeCell ref="BL32:BO32"/>
    <mergeCell ref="BL33:BO33"/>
    <mergeCell ref="BL34:BO34"/>
    <mergeCell ref="BL35:BO35"/>
    <mergeCell ref="BL36:BO36"/>
    <mergeCell ref="BL37:BO37"/>
    <mergeCell ref="BG35:BJ35"/>
    <mergeCell ref="BG36:BJ36"/>
    <mergeCell ref="BG37:BJ37"/>
    <mergeCell ref="BL41:BO41"/>
    <mergeCell ref="BL42:BO42"/>
    <mergeCell ref="BL43:BO43"/>
    <mergeCell ref="BL44:BO44"/>
    <mergeCell ref="BL45:BO45"/>
    <mergeCell ref="BL46:BO46"/>
    <mergeCell ref="BL47:BO47"/>
    <mergeCell ref="BL48:BO48"/>
    <mergeCell ref="BL49:BO49"/>
    <mergeCell ref="BL50:BO50"/>
    <mergeCell ref="BL51:BO51"/>
    <mergeCell ref="BL52:BO52"/>
    <mergeCell ref="BL53:BO53"/>
    <mergeCell ref="BL54:BO54"/>
    <mergeCell ref="BG52:BJ52"/>
    <mergeCell ref="BG53:BJ53"/>
    <mergeCell ref="BG54:BJ54"/>
    <mergeCell ref="BL58:BO58"/>
    <mergeCell ref="BL59:BO59"/>
    <mergeCell ref="BL60:BO60"/>
    <mergeCell ref="BL61:BO61"/>
    <mergeCell ref="BL62:BO62"/>
    <mergeCell ref="BL63:BO63"/>
    <mergeCell ref="BQ18:BT18"/>
    <mergeCell ref="BQ19:BT19"/>
    <mergeCell ref="BQ20:BT20"/>
    <mergeCell ref="BQ21:BT21"/>
    <mergeCell ref="BQ22:BT22"/>
    <mergeCell ref="BQ23:BT23"/>
    <mergeCell ref="BQ24:BT24"/>
    <mergeCell ref="BQ25:BT25"/>
    <mergeCell ref="BQ26:BT26"/>
    <mergeCell ref="BQ27:BT27"/>
    <mergeCell ref="BQ28:BT28"/>
    <mergeCell ref="BQ29:BT29"/>
    <mergeCell ref="BQ30:BT30"/>
    <mergeCell ref="BQ31:BT31"/>
    <mergeCell ref="BQ32:BT32"/>
    <mergeCell ref="BQ33:BT33"/>
    <mergeCell ref="BQ34:BT34"/>
    <mergeCell ref="BQ35:BT35"/>
    <mergeCell ref="BQ36:BT36"/>
    <mergeCell ref="BQ37:BT37"/>
    <mergeCell ref="BQ38:BT38"/>
    <mergeCell ref="BQ39:BT39"/>
    <mergeCell ref="BQ40:BT40"/>
    <mergeCell ref="BL38:BO38"/>
    <mergeCell ref="BL39:BO39"/>
    <mergeCell ref="BL40:BO40"/>
    <mergeCell ref="BQ44:BT44"/>
    <mergeCell ref="BQ45:BT45"/>
    <mergeCell ref="BQ46:BT46"/>
    <mergeCell ref="BQ47:BT47"/>
    <mergeCell ref="BQ48:BT48"/>
    <mergeCell ref="BQ49:BT49"/>
    <mergeCell ref="BQ50:BT50"/>
    <mergeCell ref="BQ51:BT51"/>
    <mergeCell ref="BQ52:BT52"/>
    <mergeCell ref="BQ53:BT53"/>
    <mergeCell ref="BQ54:BT54"/>
    <mergeCell ref="BQ55:BT55"/>
    <mergeCell ref="BQ56:BT56"/>
    <mergeCell ref="BQ57:BT57"/>
    <mergeCell ref="BL55:BO55"/>
    <mergeCell ref="BL56:BO56"/>
    <mergeCell ref="BL57:BO57"/>
    <mergeCell ref="BQ61:BT61"/>
    <mergeCell ref="BQ62:BT62"/>
    <mergeCell ref="BQ63:BT63"/>
    <mergeCell ref="BV18:BY18"/>
    <mergeCell ref="BV19:BY19"/>
    <mergeCell ref="BV20:BY20"/>
    <mergeCell ref="BV21:BY21"/>
    <mergeCell ref="BV22:BY22"/>
    <mergeCell ref="BV23:BY23"/>
    <mergeCell ref="BV24:BY24"/>
    <mergeCell ref="BV25:BY25"/>
    <mergeCell ref="BV26:BY26"/>
    <mergeCell ref="BV27:BY27"/>
    <mergeCell ref="BV28:BY28"/>
    <mergeCell ref="BV29:BY29"/>
    <mergeCell ref="BV30:BY30"/>
    <mergeCell ref="BV31:BY31"/>
    <mergeCell ref="BV32:BY32"/>
    <mergeCell ref="BV33:BY33"/>
    <mergeCell ref="BV34:BY34"/>
    <mergeCell ref="BV35:BY35"/>
    <mergeCell ref="BV36:BY36"/>
    <mergeCell ref="BV37:BY37"/>
    <mergeCell ref="BV38:BY38"/>
    <mergeCell ref="BV39:BY39"/>
    <mergeCell ref="BV40:BY40"/>
    <mergeCell ref="BV41:BY41"/>
    <mergeCell ref="BV42:BY42"/>
    <mergeCell ref="BV43:BY43"/>
    <mergeCell ref="BQ41:BT41"/>
    <mergeCell ref="BQ42:BT42"/>
    <mergeCell ref="BQ43:BT43"/>
    <mergeCell ref="BV47:BY47"/>
    <mergeCell ref="BV48:BY48"/>
    <mergeCell ref="BV49:BY49"/>
    <mergeCell ref="BV50:BY50"/>
    <mergeCell ref="BV51:BY51"/>
    <mergeCell ref="BV52:BY52"/>
    <mergeCell ref="BV53:BY53"/>
    <mergeCell ref="BV54:BY54"/>
    <mergeCell ref="BV55:BY55"/>
    <mergeCell ref="BV56:BY56"/>
    <mergeCell ref="BV57:BY57"/>
    <mergeCell ref="BV58:BY58"/>
    <mergeCell ref="BV59:BY59"/>
    <mergeCell ref="BV60:BY60"/>
    <mergeCell ref="BQ58:BT58"/>
    <mergeCell ref="BQ59:BT59"/>
    <mergeCell ref="BQ60:BT60"/>
    <mergeCell ref="CA60:CD60"/>
    <mergeCell ref="CA61:CD61"/>
    <mergeCell ref="CA62:CD62"/>
    <mergeCell ref="CA63:CD63"/>
    <mergeCell ref="BV61:BY61"/>
    <mergeCell ref="BV62:BY62"/>
    <mergeCell ref="BV63:BY63"/>
    <mergeCell ref="CA18:CD18"/>
    <mergeCell ref="CA19:CD19"/>
    <mergeCell ref="CA20:CD20"/>
    <mergeCell ref="CA21:CD21"/>
    <mergeCell ref="CA22:CD22"/>
    <mergeCell ref="CA23:CD23"/>
    <mergeCell ref="CA24:CD24"/>
    <mergeCell ref="CA25:CD25"/>
    <mergeCell ref="CA26:CD26"/>
    <mergeCell ref="CA27:CD27"/>
    <mergeCell ref="CA28:CD28"/>
    <mergeCell ref="CA29:CD29"/>
    <mergeCell ref="CA30:CD30"/>
    <mergeCell ref="CA31:CD31"/>
    <mergeCell ref="CA32:CD32"/>
    <mergeCell ref="CA33:CD33"/>
    <mergeCell ref="CA34:CD34"/>
    <mergeCell ref="CA35:CD35"/>
    <mergeCell ref="CA36:CD36"/>
    <mergeCell ref="CA37:CD37"/>
    <mergeCell ref="CA38:CD38"/>
    <mergeCell ref="CA39:CD39"/>
    <mergeCell ref="CA40:CD40"/>
    <mergeCell ref="CA41:CD41"/>
    <mergeCell ref="CA42:CD42"/>
    <mergeCell ref="CF46:CI46"/>
    <mergeCell ref="CF47:CI47"/>
    <mergeCell ref="CF48:CI48"/>
    <mergeCell ref="CF49:CI49"/>
    <mergeCell ref="CF50:CI50"/>
    <mergeCell ref="CF51:CI51"/>
    <mergeCell ref="CF18:CI18"/>
    <mergeCell ref="CF19:CI19"/>
    <mergeCell ref="CF20:CI20"/>
    <mergeCell ref="CF21:CI21"/>
    <mergeCell ref="CF22:CI22"/>
    <mergeCell ref="CF23:CI23"/>
    <mergeCell ref="CF24:CI24"/>
    <mergeCell ref="CF25:CI25"/>
    <mergeCell ref="CF26:CI26"/>
    <mergeCell ref="CF27:CI27"/>
    <mergeCell ref="CF28:CI28"/>
    <mergeCell ref="CF29:CI29"/>
    <mergeCell ref="CF30:CI30"/>
    <mergeCell ref="CF31:CI31"/>
    <mergeCell ref="CF32:CI32"/>
    <mergeCell ref="CF33:CI33"/>
    <mergeCell ref="CF34:CI34"/>
    <mergeCell ref="CF63:CI63"/>
    <mergeCell ref="CK18:CN18"/>
    <mergeCell ref="CK19:CN19"/>
    <mergeCell ref="CK20:CN20"/>
    <mergeCell ref="CK21:CN21"/>
    <mergeCell ref="CK22:CN22"/>
    <mergeCell ref="CK23:CN23"/>
    <mergeCell ref="CK24:CN24"/>
    <mergeCell ref="CK25:CN25"/>
    <mergeCell ref="CK26:CN26"/>
    <mergeCell ref="CK27:CN27"/>
    <mergeCell ref="CK28:CN28"/>
    <mergeCell ref="CK29:CN29"/>
    <mergeCell ref="CK30:CN30"/>
    <mergeCell ref="CK31:CN31"/>
    <mergeCell ref="CK32:CN32"/>
    <mergeCell ref="CK33:CN33"/>
    <mergeCell ref="CK34:CN34"/>
    <mergeCell ref="CK35:CN35"/>
    <mergeCell ref="CK36:CN36"/>
    <mergeCell ref="CK37:CN37"/>
    <mergeCell ref="CF35:CI35"/>
    <mergeCell ref="CF36:CI36"/>
    <mergeCell ref="CF37:CI37"/>
    <mergeCell ref="CF38:CI38"/>
    <mergeCell ref="CF39:CI39"/>
    <mergeCell ref="CF40:CI40"/>
    <mergeCell ref="CF41:CI41"/>
    <mergeCell ref="CF42:CI42"/>
    <mergeCell ref="CF43:CI43"/>
    <mergeCell ref="CF44:CI44"/>
    <mergeCell ref="CF45:CI45"/>
    <mergeCell ref="CK49:CN49"/>
    <mergeCell ref="CK50:CN50"/>
    <mergeCell ref="CK51:CN51"/>
    <mergeCell ref="CK52:CN52"/>
    <mergeCell ref="CK53:CN53"/>
    <mergeCell ref="CK54:CN54"/>
    <mergeCell ref="CF52:CI52"/>
    <mergeCell ref="CF53:CI53"/>
    <mergeCell ref="CF54:CI54"/>
    <mergeCell ref="CF55:CI55"/>
    <mergeCell ref="CF56:CI56"/>
    <mergeCell ref="CF57:CI57"/>
    <mergeCell ref="CF58:CI58"/>
    <mergeCell ref="CF59:CI59"/>
    <mergeCell ref="CF60:CI60"/>
    <mergeCell ref="CF61:CI61"/>
    <mergeCell ref="CF62:CI62"/>
    <mergeCell ref="CP35:CS35"/>
    <mergeCell ref="CP36:CS36"/>
    <mergeCell ref="CP37:CS37"/>
    <mergeCell ref="CP38:CS38"/>
    <mergeCell ref="CP39:CS39"/>
    <mergeCell ref="CP40:CS40"/>
    <mergeCell ref="CK38:CN38"/>
    <mergeCell ref="CK39:CN39"/>
    <mergeCell ref="CK40:CN40"/>
    <mergeCell ref="CK41:CN41"/>
    <mergeCell ref="CK42:CN42"/>
    <mergeCell ref="CK43:CN43"/>
    <mergeCell ref="CK44:CN44"/>
    <mergeCell ref="CK45:CN45"/>
    <mergeCell ref="CK46:CN46"/>
    <mergeCell ref="CK47:CN47"/>
    <mergeCell ref="CK48:CN48"/>
    <mergeCell ref="CP41:CS41"/>
    <mergeCell ref="CP42:CS42"/>
    <mergeCell ref="CP43:CS43"/>
    <mergeCell ref="CP44:CS44"/>
    <mergeCell ref="CP45:CS45"/>
    <mergeCell ref="CP46:CS46"/>
    <mergeCell ref="CP47:CS47"/>
    <mergeCell ref="CP48:CS48"/>
    <mergeCell ref="CP18:CS18"/>
    <mergeCell ref="CP19:CS19"/>
    <mergeCell ref="CP20:CS20"/>
    <mergeCell ref="CP21:CS21"/>
    <mergeCell ref="CP22:CS22"/>
    <mergeCell ref="CP23:CS23"/>
    <mergeCell ref="CP24:CS24"/>
    <mergeCell ref="CP25:CS25"/>
    <mergeCell ref="CP26:CS26"/>
    <mergeCell ref="CP27:CS27"/>
    <mergeCell ref="CP28:CS28"/>
    <mergeCell ref="CP29:CS29"/>
    <mergeCell ref="CP30:CS30"/>
    <mergeCell ref="CP31:CS31"/>
    <mergeCell ref="CP32:CS32"/>
    <mergeCell ref="CP33:CS33"/>
    <mergeCell ref="CP34:CS34"/>
    <mergeCell ref="CP49:CS49"/>
    <mergeCell ref="CP50:CS50"/>
    <mergeCell ref="CP51:CS51"/>
    <mergeCell ref="CP52:CS52"/>
    <mergeCell ref="CP53:CS53"/>
    <mergeCell ref="CP54:CS54"/>
    <mergeCell ref="CP55:CS55"/>
    <mergeCell ref="CP56:CS56"/>
    <mergeCell ref="CP57:CS57"/>
    <mergeCell ref="CP58:CS58"/>
    <mergeCell ref="CP59:CS59"/>
    <mergeCell ref="CP60:CS60"/>
    <mergeCell ref="CP61:CS61"/>
    <mergeCell ref="CP62:CS62"/>
    <mergeCell ref="CP63:CS63"/>
    <mergeCell ref="CU18:CX18"/>
    <mergeCell ref="CU19:CX19"/>
    <mergeCell ref="CU20:CX20"/>
    <mergeCell ref="CU21:CX21"/>
    <mergeCell ref="CU22:CX22"/>
    <mergeCell ref="CU23:CX23"/>
    <mergeCell ref="CU24:CX24"/>
    <mergeCell ref="CU25:CX25"/>
    <mergeCell ref="CU26:CX26"/>
    <mergeCell ref="CU27:CX27"/>
    <mergeCell ref="CU28:CX28"/>
    <mergeCell ref="CU29:CX29"/>
    <mergeCell ref="CU30:CX30"/>
    <mergeCell ref="CU31:CX31"/>
    <mergeCell ref="CU32:CX32"/>
    <mergeCell ref="CU33:CX33"/>
    <mergeCell ref="CU34:CX34"/>
    <mergeCell ref="CU35:CX35"/>
    <mergeCell ref="CU36:CX36"/>
    <mergeCell ref="CU37:CX37"/>
    <mergeCell ref="CU38:CX38"/>
    <mergeCell ref="CU39:CX39"/>
    <mergeCell ref="CU40:CX40"/>
    <mergeCell ref="CU41:CX41"/>
    <mergeCell ref="CU42:CX42"/>
    <mergeCell ref="CU43:CX43"/>
    <mergeCell ref="CU44:CX44"/>
    <mergeCell ref="CU45:CX45"/>
    <mergeCell ref="CU46:CX46"/>
    <mergeCell ref="CU47:CX47"/>
    <mergeCell ref="CU48:CX48"/>
    <mergeCell ref="CU49:CX49"/>
    <mergeCell ref="CU50:CX50"/>
    <mergeCell ref="CU51:CX51"/>
    <mergeCell ref="CU52:CX52"/>
    <mergeCell ref="CU53:CX53"/>
    <mergeCell ref="CU54:CX54"/>
    <mergeCell ref="CU55:CX55"/>
    <mergeCell ref="CU56:CX56"/>
    <mergeCell ref="CU57:CX57"/>
    <mergeCell ref="CU58:CX58"/>
    <mergeCell ref="CU59:CX59"/>
    <mergeCell ref="CU60:CX60"/>
    <mergeCell ref="CU61:CX61"/>
    <mergeCell ref="CU62:CX62"/>
    <mergeCell ref="CU63:CX63"/>
    <mergeCell ref="CZ18:DC18"/>
    <mergeCell ref="CZ19:DC19"/>
    <mergeCell ref="CZ20:DC20"/>
    <mergeCell ref="CZ21:DC21"/>
    <mergeCell ref="CZ22:DC22"/>
    <mergeCell ref="CZ23:DC23"/>
    <mergeCell ref="CZ24:DC24"/>
    <mergeCell ref="CZ25:DC25"/>
    <mergeCell ref="CZ26:DC26"/>
    <mergeCell ref="CZ27:DC27"/>
    <mergeCell ref="CZ28:DC28"/>
    <mergeCell ref="CZ29:DC29"/>
    <mergeCell ref="CZ30:DC30"/>
    <mergeCell ref="CZ31:DC31"/>
    <mergeCell ref="CZ32:DC32"/>
    <mergeCell ref="CZ33:DC33"/>
    <mergeCell ref="CZ34:DC34"/>
    <mergeCell ref="CZ35:DC35"/>
    <mergeCell ref="CZ36:DC36"/>
    <mergeCell ref="CZ37:DC37"/>
    <mergeCell ref="CZ49:DC49"/>
    <mergeCell ref="CZ50:DC50"/>
    <mergeCell ref="CZ51:DC51"/>
    <mergeCell ref="CZ52:DC52"/>
    <mergeCell ref="CZ53:DC53"/>
    <mergeCell ref="CZ54:DC54"/>
    <mergeCell ref="CZ55:DC55"/>
    <mergeCell ref="CZ56:DC56"/>
    <mergeCell ref="CZ57:DC57"/>
    <mergeCell ref="CZ58:DC58"/>
    <mergeCell ref="CZ59:DC59"/>
    <mergeCell ref="CZ60:DC60"/>
    <mergeCell ref="CZ61:DC61"/>
    <mergeCell ref="CZ62:DC62"/>
    <mergeCell ref="CZ63:DC63"/>
    <mergeCell ref="DE18:DH18"/>
    <mergeCell ref="DE19:DH19"/>
    <mergeCell ref="DE20:DH20"/>
    <mergeCell ref="DE21:DH21"/>
    <mergeCell ref="DE22:DH22"/>
    <mergeCell ref="DE23:DH23"/>
    <mergeCell ref="DE24:DH24"/>
    <mergeCell ref="DE25:DH25"/>
    <mergeCell ref="DE26:DH26"/>
    <mergeCell ref="DE27:DH27"/>
    <mergeCell ref="DE28:DH28"/>
    <mergeCell ref="DE29:DH29"/>
    <mergeCell ref="DE30:DH30"/>
    <mergeCell ref="DE31:DH31"/>
    <mergeCell ref="DE32:DH32"/>
    <mergeCell ref="DE33:DH33"/>
    <mergeCell ref="DE34:DH34"/>
    <mergeCell ref="DE35:DH35"/>
    <mergeCell ref="DE36:DH36"/>
    <mergeCell ref="DE37:DH37"/>
    <mergeCell ref="DE38:DH38"/>
    <mergeCell ref="DE39:DH39"/>
    <mergeCell ref="DE40:DH40"/>
    <mergeCell ref="DE41:DH41"/>
    <mergeCell ref="DE42:DH42"/>
    <mergeCell ref="DE43:DH43"/>
    <mergeCell ref="DE44:DH44"/>
    <mergeCell ref="DE45:DH45"/>
    <mergeCell ref="DE46:DH46"/>
    <mergeCell ref="DE47:DH47"/>
    <mergeCell ref="DE48:DH48"/>
    <mergeCell ref="DE49:DH49"/>
    <mergeCell ref="DE50:DH50"/>
    <mergeCell ref="DE51:DH51"/>
    <mergeCell ref="DE52:DH52"/>
    <mergeCell ref="DE53:DH53"/>
    <mergeCell ref="DE54:DH54"/>
    <mergeCell ref="DE55:DH55"/>
    <mergeCell ref="DE56:DH56"/>
    <mergeCell ref="DE57:DH57"/>
    <mergeCell ref="DE58:DH58"/>
    <mergeCell ref="DE59:DH59"/>
    <mergeCell ref="DE60:DH60"/>
    <mergeCell ref="DE61:DH61"/>
    <mergeCell ref="DE62:DH62"/>
    <mergeCell ref="DE63:DH63"/>
    <mergeCell ref="DJ18:DM18"/>
    <mergeCell ref="DJ19:DM19"/>
    <mergeCell ref="DJ20:DM20"/>
    <mergeCell ref="DJ21:DM21"/>
    <mergeCell ref="DJ22:DM22"/>
    <mergeCell ref="DJ23:DM23"/>
    <mergeCell ref="DJ24:DM24"/>
    <mergeCell ref="DJ25:DM25"/>
    <mergeCell ref="DJ26:DM26"/>
    <mergeCell ref="DJ27:DM27"/>
    <mergeCell ref="DJ28:DM28"/>
    <mergeCell ref="DJ29:DM29"/>
    <mergeCell ref="DJ30:DM30"/>
    <mergeCell ref="DJ31:DM31"/>
    <mergeCell ref="DJ32:DM32"/>
    <mergeCell ref="DJ33:DM33"/>
    <mergeCell ref="DJ34:DM34"/>
    <mergeCell ref="DJ35:DM35"/>
    <mergeCell ref="DJ36:DM36"/>
    <mergeCell ref="DJ37:DM37"/>
    <mergeCell ref="DJ38:DM38"/>
    <mergeCell ref="DJ39:DM39"/>
    <mergeCell ref="DJ40:DM40"/>
    <mergeCell ref="DJ41:DM41"/>
    <mergeCell ref="DJ42:DM42"/>
    <mergeCell ref="DJ43:DM43"/>
    <mergeCell ref="DJ44:DM44"/>
    <mergeCell ref="DJ45:DM45"/>
    <mergeCell ref="DJ46:DM46"/>
    <mergeCell ref="DJ47:DM47"/>
    <mergeCell ref="DJ48:DM48"/>
    <mergeCell ref="DJ49:DM49"/>
    <mergeCell ref="DJ50:DM50"/>
    <mergeCell ref="DJ51:DM51"/>
    <mergeCell ref="DJ52:DM52"/>
    <mergeCell ref="DJ53:DM53"/>
    <mergeCell ref="DJ54:DM54"/>
    <mergeCell ref="DO54:DR54"/>
    <mergeCell ref="DO55:DR55"/>
    <mergeCell ref="DO56:DR56"/>
    <mergeCell ref="DO57:DR57"/>
    <mergeCell ref="DJ55:DM55"/>
    <mergeCell ref="DJ56:DM56"/>
    <mergeCell ref="DJ57:DM57"/>
    <mergeCell ref="DJ58:DM58"/>
    <mergeCell ref="DJ59:DM59"/>
    <mergeCell ref="DJ60:DM60"/>
    <mergeCell ref="DJ61:DM61"/>
    <mergeCell ref="DJ62:DM62"/>
    <mergeCell ref="DJ63:DM63"/>
    <mergeCell ref="DO18:DR18"/>
    <mergeCell ref="DO19:DR19"/>
    <mergeCell ref="DO20:DR20"/>
    <mergeCell ref="DO21:DR21"/>
    <mergeCell ref="DO22:DR22"/>
    <mergeCell ref="DO23:DR23"/>
    <mergeCell ref="DO24:DR24"/>
    <mergeCell ref="DO25:DR25"/>
    <mergeCell ref="DO26:DR26"/>
    <mergeCell ref="DO27:DR27"/>
    <mergeCell ref="DO28:DR28"/>
    <mergeCell ref="DO29:DR29"/>
    <mergeCell ref="DO30:DR30"/>
    <mergeCell ref="DO31:DR31"/>
    <mergeCell ref="DO32:DR32"/>
    <mergeCell ref="DO33:DR33"/>
    <mergeCell ref="DO34:DR34"/>
    <mergeCell ref="DO35:DR35"/>
    <mergeCell ref="DO36:DR36"/>
    <mergeCell ref="DT35:DW35"/>
    <mergeCell ref="DT36:DW36"/>
    <mergeCell ref="DT37:DW37"/>
    <mergeCell ref="DT38:DW38"/>
    <mergeCell ref="DT39:DW39"/>
    <mergeCell ref="DT40:DW40"/>
    <mergeCell ref="DT41:DW41"/>
    <mergeCell ref="DT42:DW42"/>
    <mergeCell ref="DT43:DW43"/>
    <mergeCell ref="DO41:DR41"/>
    <mergeCell ref="DO42:DR42"/>
    <mergeCell ref="DO43:DR43"/>
    <mergeCell ref="DO44:DR44"/>
    <mergeCell ref="DO45:DR45"/>
    <mergeCell ref="DO46:DR46"/>
    <mergeCell ref="DO47:DR47"/>
    <mergeCell ref="DO48:DR48"/>
    <mergeCell ref="DO37:DR37"/>
    <mergeCell ref="DO38:DR38"/>
    <mergeCell ref="DO39:DR39"/>
    <mergeCell ref="DO40:DR40"/>
    <mergeCell ref="DT44:DW44"/>
    <mergeCell ref="DT45:DW45"/>
    <mergeCell ref="DT46:DW46"/>
    <mergeCell ref="DT47:DW47"/>
    <mergeCell ref="DT48:DW48"/>
    <mergeCell ref="DT18:DW18"/>
    <mergeCell ref="DT19:DW19"/>
    <mergeCell ref="DT20:DW20"/>
    <mergeCell ref="DT21:DW21"/>
    <mergeCell ref="DT22:DW22"/>
    <mergeCell ref="DT23:DW23"/>
    <mergeCell ref="DT24:DW24"/>
    <mergeCell ref="DT25:DW25"/>
    <mergeCell ref="DT26:DW26"/>
    <mergeCell ref="DT27:DW27"/>
    <mergeCell ref="DT28:DW28"/>
    <mergeCell ref="DT29:DW29"/>
    <mergeCell ref="DT30:DW30"/>
    <mergeCell ref="DT31:DW31"/>
    <mergeCell ref="DT32:DW32"/>
    <mergeCell ref="DT33:DW33"/>
    <mergeCell ref="DT34:DW34"/>
    <mergeCell ref="DT49:DW49"/>
    <mergeCell ref="DT50:DW50"/>
    <mergeCell ref="DT51:DW51"/>
    <mergeCell ref="DT52:DW52"/>
    <mergeCell ref="DT53:DW53"/>
    <mergeCell ref="DT54:DW54"/>
    <mergeCell ref="DT55:DW55"/>
    <mergeCell ref="DT56:DW56"/>
    <mergeCell ref="DT57:DW57"/>
    <mergeCell ref="DT58:DW58"/>
    <mergeCell ref="DT59:DW59"/>
    <mergeCell ref="DT60:DW60"/>
    <mergeCell ref="DT61:DW61"/>
    <mergeCell ref="DT62:DW62"/>
    <mergeCell ref="DT63:DW63"/>
    <mergeCell ref="BK18:BK19"/>
    <mergeCell ref="BK20:BK21"/>
    <mergeCell ref="BK22:BK23"/>
    <mergeCell ref="BK24:BK25"/>
    <mergeCell ref="BK26:BK27"/>
    <mergeCell ref="BK28:BK29"/>
    <mergeCell ref="BK30:BK31"/>
    <mergeCell ref="BK32:BK33"/>
    <mergeCell ref="BK34:BK35"/>
    <mergeCell ref="BK36:BK37"/>
    <mergeCell ref="BK38:BK39"/>
    <mergeCell ref="BK40:BK41"/>
    <mergeCell ref="BK42:BK43"/>
    <mergeCell ref="BK44:BK45"/>
    <mergeCell ref="BK46:BK47"/>
    <mergeCell ref="BK48:BK49"/>
    <mergeCell ref="BK50:BK51"/>
    <mergeCell ref="BK52:BK53"/>
    <mergeCell ref="BK54:BK55"/>
    <mergeCell ref="BK56:BK57"/>
    <mergeCell ref="BK58:BK59"/>
    <mergeCell ref="BK60:BK61"/>
    <mergeCell ref="BK62:BK63"/>
    <mergeCell ref="BU18:BU19"/>
    <mergeCell ref="BU20:BU21"/>
    <mergeCell ref="BU22:BU23"/>
    <mergeCell ref="BU24:BU25"/>
    <mergeCell ref="BU26:BU27"/>
    <mergeCell ref="BU28:BU29"/>
    <mergeCell ref="CA47:CD47"/>
    <mergeCell ref="CA48:CD48"/>
    <mergeCell ref="CA49:CD49"/>
    <mergeCell ref="CA50:CD50"/>
    <mergeCell ref="CA51:CD51"/>
    <mergeCell ref="CA52:CD52"/>
    <mergeCell ref="CA53:CD53"/>
    <mergeCell ref="CA54:CD54"/>
    <mergeCell ref="CA55:CD55"/>
    <mergeCell ref="CA56:CD56"/>
    <mergeCell ref="CA57:CD57"/>
    <mergeCell ref="CA58:CD58"/>
    <mergeCell ref="BU30:BU31"/>
    <mergeCell ref="BU32:BU33"/>
    <mergeCell ref="BU34:BU35"/>
    <mergeCell ref="BU36:BU37"/>
    <mergeCell ref="BU38:BU39"/>
    <mergeCell ref="BU40:BU41"/>
    <mergeCell ref="BU42:BU43"/>
    <mergeCell ref="BU44:BU45"/>
    <mergeCell ref="BU46:BU47"/>
    <mergeCell ref="BU48:BU49"/>
    <mergeCell ref="BU50:BU51"/>
    <mergeCell ref="BU52:BU53"/>
    <mergeCell ref="BU54:BU55"/>
    <mergeCell ref="BU56:BU57"/>
    <mergeCell ref="BU58:BU59"/>
    <mergeCell ref="CA59:CD59"/>
    <mergeCell ref="CA43:CD43"/>
    <mergeCell ref="CA44:CD44"/>
    <mergeCell ref="CA45:CD45"/>
    <mergeCell ref="CA46:CD46"/>
    <mergeCell ref="BZ18:BZ19"/>
    <mergeCell ref="BZ20:BZ21"/>
    <mergeCell ref="BZ22:BZ23"/>
    <mergeCell ref="BZ24:BZ25"/>
    <mergeCell ref="BZ26:BZ27"/>
    <mergeCell ref="BZ28:BZ29"/>
    <mergeCell ref="BZ30:BZ31"/>
    <mergeCell ref="BZ32:BZ33"/>
    <mergeCell ref="BZ34:BZ35"/>
    <mergeCell ref="BZ36:BZ37"/>
    <mergeCell ref="BZ38:BZ39"/>
    <mergeCell ref="BZ40:BZ41"/>
    <mergeCell ref="BZ42:BZ43"/>
    <mergeCell ref="BZ44:BZ45"/>
    <mergeCell ref="BZ46:BZ47"/>
    <mergeCell ref="BZ48:BZ49"/>
    <mergeCell ref="BZ50:BZ51"/>
    <mergeCell ref="BV44:BY44"/>
    <mergeCell ref="BV45:BY45"/>
    <mergeCell ref="BV46:BY46"/>
    <mergeCell ref="CE24:CE25"/>
    <mergeCell ref="CE26:CE27"/>
    <mergeCell ref="CE28:CE29"/>
    <mergeCell ref="CE30:CE31"/>
    <mergeCell ref="CE32:CE33"/>
    <mergeCell ref="CE34:CE35"/>
    <mergeCell ref="CE36:CE37"/>
    <mergeCell ref="CE38:CE39"/>
    <mergeCell ref="CE40:CE41"/>
    <mergeCell ref="CE42:CE43"/>
    <mergeCell ref="CE44:CE45"/>
    <mergeCell ref="CE46:CE47"/>
    <mergeCell ref="CE48:CE49"/>
    <mergeCell ref="CE50:CE51"/>
    <mergeCell ref="CE52:CE53"/>
    <mergeCell ref="CE54:CE55"/>
    <mergeCell ref="CE56:CE57"/>
    <mergeCell ref="CO52:CO53"/>
    <mergeCell ref="CO54:CO55"/>
    <mergeCell ref="CO56:CO57"/>
    <mergeCell ref="CO58:CO59"/>
    <mergeCell ref="CO60:CO61"/>
    <mergeCell ref="CO62:CO63"/>
    <mergeCell ref="CJ18:CJ19"/>
    <mergeCell ref="CJ20:CJ21"/>
    <mergeCell ref="CJ22:CJ23"/>
    <mergeCell ref="CJ24:CJ25"/>
    <mergeCell ref="CJ26:CJ27"/>
    <mergeCell ref="CJ28:CJ29"/>
    <mergeCell ref="CJ30:CJ31"/>
    <mergeCell ref="CJ32:CJ33"/>
    <mergeCell ref="CJ34:CJ35"/>
    <mergeCell ref="CJ36:CJ37"/>
    <mergeCell ref="CJ38:CJ39"/>
    <mergeCell ref="CJ40:CJ41"/>
    <mergeCell ref="CJ42:CJ43"/>
    <mergeCell ref="CJ44:CJ45"/>
    <mergeCell ref="CJ46:CJ47"/>
    <mergeCell ref="CJ48:CJ49"/>
    <mergeCell ref="CJ50:CJ51"/>
    <mergeCell ref="CK55:CN55"/>
    <mergeCell ref="CK56:CN56"/>
    <mergeCell ref="CK57:CN57"/>
    <mergeCell ref="CK58:CN58"/>
    <mergeCell ref="CK59:CN59"/>
    <mergeCell ref="CK60:CN60"/>
    <mergeCell ref="CK61:CN61"/>
    <mergeCell ref="CK62:CN62"/>
    <mergeCell ref="CK63:CN63"/>
    <mergeCell ref="CO18:CO19"/>
    <mergeCell ref="CO20:CO21"/>
    <mergeCell ref="CO22:CO23"/>
    <mergeCell ref="CO24:CO25"/>
    <mergeCell ref="CO26:CO27"/>
    <mergeCell ref="CO28:CO29"/>
    <mergeCell ref="CO30:CO31"/>
    <mergeCell ref="CO32:CO33"/>
    <mergeCell ref="CO34:CO35"/>
    <mergeCell ref="CO36:CO37"/>
    <mergeCell ref="CO38:CO39"/>
    <mergeCell ref="CO40:CO41"/>
    <mergeCell ref="CO42:CO43"/>
    <mergeCell ref="CO44:CO45"/>
    <mergeCell ref="CO46:CO47"/>
    <mergeCell ref="CO48:CO49"/>
    <mergeCell ref="CO50:CO51"/>
    <mergeCell ref="CT18:CT19"/>
    <mergeCell ref="CT20:CT21"/>
    <mergeCell ref="CT22:CT23"/>
    <mergeCell ref="CT24:CT25"/>
    <mergeCell ref="CT26:CT27"/>
    <mergeCell ref="CT28:CT29"/>
    <mergeCell ref="CT30:CT31"/>
    <mergeCell ref="CT32:CT33"/>
    <mergeCell ref="CT34:CT35"/>
    <mergeCell ref="CT36:CT37"/>
    <mergeCell ref="CT38:CT39"/>
    <mergeCell ref="CT40:CT41"/>
    <mergeCell ref="CT42:CT43"/>
    <mergeCell ref="CT44:CT45"/>
    <mergeCell ref="CT46:CT47"/>
    <mergeCell ref="CT48:CT49"/>
    <mergeCell ref="CT50:CT51"/>
    <mergeCell ref="CT52:CT53"/>
    <mergeCell ref="CT54:CT55"/>
    <mergeCell ref="CT56:CT57"/>
    <mergeCell ref="CT58:CT59"/>
    <mergeCell ref="CT60:CT61"/>
    <mergeCell ref="CT62:CT63"/>
    <mergeCell ref="DX8:DX9"/>
    <mergeCell ref="DX10:DX11"/>
    <mergeCell ref="DX12:DX13"/>
    <mergeCell ref="DX14:DX15"/>
    <mergeCell ref="DX16:DX17"/>
    <mergeCell ref="DX18:DX19"/>
    <mergeCell ref="DX20:DX21"/>
    <mergeCell ref="DX22:DX23"/>
    <mergeCell ref="DX24:DX25"/>
    <mergeCell ref="DX26:DX27"/>
    <mergeCell ref="DX28:DX29"/>
    <mergeCell ref="DX30:DX31"/>
    <mergeCell ref="DX32:DX33"/>
    <mergeCell ref="DX34:DX35"/>
    <mergeCell ref="DX36:DX37"/>
    <mergeCell ref="DX38:DX39"/>
    <mergeCell ref="DX40:DX41"/>
    <mergeCell ref="DX42:DX43"/>
    <mergeCell ref="DX44:DX45"/>
    <mergeCell ref="DX46:DX47"/>
    <mergeCell ref="DX48:DX49"/>
    <mergeCell ref="DX50:DX51"/>
    <mergeCell ref="DX52:DX53"/>
    <mergeCell ref="DX54:DX55"/>
    <mergeCell ref="DX56:DX57"/>
    <mergeCell ref="DX58:DX59"/>
    <mergeCell ref="DX60:DX61"/>
    <mergeCell ref="DX62:DX63"/>
    <mergeCell ref="DX64:DX65"/>
    <mergeCell ref="BP18:BP19"/>
    <mergeCell ref="BP20:BP21"/>
    <mergeCell ref="BP22:BP23"/>
    <mergeCell ref="BP24:BP25"/>
    <mergeCell ref="BP26:BP27"/>
    <mergeCell ref="BP28:BP29"/>
    <mergeCell ref="BP30:BP31"/>
    <mergeCell ref="BP32:BP33"/>
    <mergeCell ref="BP34:BP35"/>
    <mergeCell ref="BP36:BP37"/>
    <mergeCell ref="BP38:BP39"/>
    <mergeCell ref="BP40:BP41"/>
    <mergeCell ref="BP42:BP43"/>
    <mergeCell ref="BP44:BP45"/>
    <mergeCell ref="BP46:BP47"/>
    <mergeCell ref="BP48:BP49"/>
    <mergeCell ref="BP50:BP51"/>
    <mergeCell ref="BP52:BP53"/>
    <mergeCell ref="BP54:BP55"/>
    <mergeCell ref="BP56:BP57"/>
    <mergeCell ref="BP58:BP59"/>
    <mergeCell ref="BP60:BP61"/>
    <mergeCell ref="BP62:BP63"/>
    <mergeCell ref="DN62:DN63"/>
    <mergeCell ref="DS18:DS19"/>
    <mergeCell ref="DS20:DS21"/>
    <mergeCell ref="DS22:DS23"/>
    <mergeCell ref="DS24:DS25"/>
    <mergeCell ref="DS26:DS27"/>
    <mergeCell ref="I107:L107"/>
    <mergeCell ref="X107:AA107"/>
    <mergeCell ref="AC107:AF107"/>
    <mergeCell ref="AH107:AK107"/>
    <mergeCell ref="AM107:AP107"/>
    <mergeCell ref="AR107:AU107"/>
    <mergeCell ref="AW107:AZ107"/>
    <mergeCell ref="BB107:BE107"/>
    <mergeCell ref="BG107:BJ107"/>
    <mergeCell ref="BL107:BO107"/>
    <mergeCell ref="BQ107:BT107"/>
    <mergeCell ref="BV107:BY107"/>
    <mergeCell ref="CA107:CD107"/>
    <mergeCell ref="CF107:CI107"/>
    <mergeCell ref="CK107:CN107"/>
    <mergeCell ref="CJ52:CJ53"/>
    <mergeCell ref="CJ54:CJ55"/>
    <mergeCell ref="CJ56:CJ57"/>
    <mergeCell ref="CJ58:CJ59"/>
    <mergeCell ref="CJ60:CJ61"/>
    <mergeCell ref="CJ62:CJ63"/>
    <mergeCell ref="BZ52:BZ53"/>
    <mergeCell ref="BZ54:BZ55"/>
    <mergeCell ref="BZ56:BZ57"/>
    <mergeCell ref="BZ58:BZ59"/>
    <mergeCell ref="BZ60:BZ61"/>
    <mergeCell ref="BZ62:BZ63"/>
    <mergeCell ref="CE58:CE59"/>
    <mergeCell ref="CE60:CE61"/>
    <mergeCell ref="CE62:CE63"/>
    <mergeCell ref="BU60:BU61"/>
    <mergeCell ref="BU62:BU63"/>
    <mergeCell ref="CE18:CE19"/>
    <mergeCell ref="CE20:CE21"/>
    <mergeCell ref="CE22:CE23"/>
    <mergeCell ref="DE107:DH107"/>
    <mergeCell ref="DJ107:DM107"/>
    <mergeCell ref="DO107:DR107"/>
    <mergeCell ref="DT107:DW107"/>
    <mergeCell ref="I108:L108"/>
    <mergeCell ref="N108:Q108"/>
    <mergeCell ref="S108:V108"/>
    <mergeCell ref="X108:AA108"/>
    <mergeCell ref="AC108:AF108"/>
    <mergeCell ref="AH108:AK108"/>
    <mergeCell ref="DN18:DN19"/>
    <mergeCell ref="DN20:DN21"/>
    <mergeCell ref="DN22:DN23"/>
    <mergeCell ref="DN24:DN25"/>
    <mergeCell ref="DN26:DN27"/>
    <mergeCell ref="DN28:DN29"/>
    <mergeCell ref="DN30:DN31"/>
    <mergeCell ref="DN32:DN33"/>
    <mergeCell ref="DN34:DN35"/>
    <mergeCell ref="DN36:DN37"/>
    <mergeCell ref="DN38:DN39"/>
    <mergeCell ref="DN40:DN41"/>
    <mergeCell ref="DN42:DN43"/>
    <mergeCell ref="DN44:DN45"/>
    <mergeCell ref="DN46:DN47"/>
    <mergeCell ref="DN48:DN49"/>
    <mergeCell ref="DN50:DN51"/>
    <mergeCell ref="DN52:DN53"/>
    <mergeCell ref="DN54:DN55"/>
    <mergeCell ref="DN56:DN57"/>
    <mergeCell ref="DN58:DN59"/>
    <mergeCell ref="DN60:DN61"/>
    <mergeCell ref="DS62:DS63"/>
    <mergeCell ref="DS28:DS29"/>
    <mergeCell ref="DS30:DS31"/>
    <mergeCell ref="DS32:DS33"/>
    <mergeCell ref="DS34:DS35"/>
    <mergeCell ref="DS36:DS37"/>
    <mergeCell ref="DS38:DS39"/>
    <mergeCell ref="DS40:DS41"/>
    <mergeCell ref="DS42:DS43"/>
    <mergeCell ref="DS44:DS45"/>
    <mergeCell ref="DS46:DS47"/>
    <mergeCell ref="DS48:DS49"/>
    <mergeCell ref="DS50:DS51"/>
    <mergeCell ref="DS52:DS53"/>
    <mergeCell ref="DS54:DS55"/>
    <mergeCell ref="DS56:DS57"/>
    <mergeCell ref="DS58:DS59"/>
    <mergeCell ref="DS60:DS61"/>
    <mergeCell ref="DO58:DR58"/>
    <mergeCell ref="DO59:DR59"/>
    <mergeCell ref="DO60:DR60"/>
    <mergeCell ref="DO61:DR61"/>
    <mergeCell ref="DO62:DR62"/>
    <mergeCell ref="DO63:DR63"/>
    <mergeCell ref="DO49:DR49"/>
    <mergeCell ref="DO50:DR50"/>
    <mergeCell ref="DO51:DR51"/>
    <mergeCell ref="DO52:DR52"/>
    <mergeCell ref="DO53:DR53"/>
  </mergeCells>
  <conditionalFormatting sqref="I10:L10">
    <cfRule type="expression" dxfId="976" priority="1183">
      <formula>I11&gt;0</formula>
    </cfRule>
  </conditionalFormatting>
  <conditionalFormatting sqref="I12:L12">
    <cfRule type="expression" dxfId="975" priority="1182">
      <formula>I13&gt;0</formula>
    </cfRule>
  </conditionalFormatting>
  <conditionalFormatting sqref="I14:L14">
    <cfRule type="expression" dxfId="974" priority="617">
      <formula>I15&gt;0</formula>
    </cfRule>
  </conditionalFormatting>
  <conditionalFormatting sqref="I16:L16">
    <cfRule type="expression" dxfId="973" priority="201">
      <formula>I17&gt;0</formula>
    </cfRule>
  </conditionalFormatting>
  <conditionalFormatting sqref="I18:L18">
    <cfRule type="expression" dxfId="972" priority="200">
      <formula>I19&gt;0</formula>
    </cfRule>
  </conditionalFormatting>
  <conditionalFormatting sqref="I20:L20">
    <cfRule type="expression" dxfId="971" priority="199">
      <formula>I21&gt;0</formula>
    </cfRule>
  </conditionalFormatting>
  <conditionalFormatting sqref="I22:L22">
    <cfRule type="expression" dxfId="970" priority="198">
      <formula>I23&gt;0</formula>
    </cfRule>
  </conditionalFormatting>
  <conditionalFormatting sqref="I24:L24">
    <cfRule type="expression" dxfId="969" priority="197">
      <formula>I25&gt;0</formula>
    </cfRule>
  </conditionalFormatting>
  <conditionalFormatting sqref="I26:L26">
    <cfRule type="expression" dxfId="968" priority="196">
      <formula>I27&gt;0</formula>
    </cfRule>
  </conditionalFormatting>
  <conditionalFormatting sqref="I28:L28">
    <cfRule type="expression" dxfId="967" priority="195">
      <formula>I29&gt;0</formula>
    </cfRule>
  </conditionalFormatting>
  <conditionalFormatting sqref="I30:L30">
    <cfRule type="expression" dxfId="966" priority="194">
      <formula>I31&gt;0</formula>
    </cfRule>
  </conditionalFormatting>
  <conditionalFormatting sqref="I32:L32">
    <cfRule type="expression" dxfId="965" priority="193">
      <formula>I33&gt;0</formula>
    </cfRule>
  </conditionalFormatting>
  <conditionalFormatting sqref="I34:L34">
    <cfRule type="expression" dxfId="964" priority="192">
      <formula>I35&gt;0</formula>
    </cfRule>
  </conditionalFormatting>
  <conditionalFormatting sqref="I36:L36">
    <cfRule type="expression" dxfId="963" priority="191">
      <formula>I37&gt;0</formula>
    </cfRule>
  </conditionalFormatting>
  <conditionalFormatting sqref="I38:L38">
    <cfRule type="expression" dxfId="962" priority="190">
      <formula>I39&gt;0</formula>
    </cfRule>
  </conditionalFormatting>
  <conditionalFormatting sqref="I40:L40">
    <cfRule type="expression" dxfId="961" priority="189">
      <formula>I41&gt;0</formula>
    </cfRule>
  </conditionalFormatting>
  <conditionalFormatting sqref="I42:L42">
    <cfRule type="expression" dxfId="960" priority="188">
      <formula>I43&gt;0</formula>
    </cfRule>
  </conditionalFormatting>
  <conditionalFormatting sqref="I44:L44">
    <cfRule type="expression" dxfId="959" priority="187">
      <formula>I45&gt;0</formula>
    </cfRule>
  </conditionalFormatting>
  <conditionalFormatting sqref="I46:L46">
    <cfRule type="expression" dxfId="958" priority="186">
      <formula>I47&gt;0</formula>
    </cfRule>
  </conditionalFormatting>
  <conditionalFormatting sqref="I48:L48">
    <cfRule type="expression" dxfId="957" priority="185">
      <formula>I49&gt;0</formula>
    </cfRule>
  </conditionalFormatting>
  <conditionalFormatting sqref="I50:L50">
    <cfRule type="expression" dxfId="956" priority="184">
      <formula>I51&gt;0</formula>
    </cfRule>
  </conditionalFormatting>
  <conditionalFormatting sqref="I52:L52">
    <cfRule type="expression" dxfId="955" priority="183">
      <formula>I53&gt;0</formula>
    </cfRule>
  </conditionalFormatting>
  <conditionalFormatting sqref="I54:L54">
    <cfRule type="expression" dxfId="954" priority="182">
      <formula>I55&gt;0</formula>
    </cfRule>
  </conditionalFormatting>
  <conditionalFormatting sqref="I56:L56">
    <cfRule type="expression" dxfId="953" priority="181">
      <formula>I57&gt;0</formula>
    </cfRule>
  </conditionalFormatting>
  <conditionalFormatting sqref="I58:L58">
    <cfRule type="expression" dxfId="952" priority="180">
      <formula>I59&gt;0</formula>
    </cfRule>
  </conditionalFormatting>
  <conditionalFormatting sqref="I60:L60">
    <cfRule type="expression" dxfId="951" priority="179">
      <formula>I61&gt;0</formula>
    </cfRule>
  </conditionalFormatting>
  <conditionalFormatting sqref="I62:L62">
    <cfRule type="expression" dxfId="950" priority="178">
      <formula>I63&gt;0</formula>
    </cfRule>
  </conditionalFormatting>
  <conditionalFormatting sqref="I64:L64">
    <cfRule type="expression" dxfId="949" priority="177">
      <formula>I65&gt;0</formula>
    </cfRule>
  </conditionalFormatting>
  <conditionalFormatting sqref="I66:L66">
    <cfRule type="expression" dxfId="948" priority="1195">
      <formula>I67&gt;0</formula>
    </cfRule>
  </conditionalFormatting>
  <conditionalFormatting sqref="I70:L70">
    <cfRule type="expression" dxfId="947" priority="641">
      <formula>I71&gt;0</formula>
    </cfRule>
  </conditionalFormatting>
  <conditionalFormatting sqref="I72:L72">
    <cfRule type="expression" dxfId="946" priority="665">
      <formula>I73&gt;0</formula>
    </cfRule>
  </conditionalFormatting>
  <conditionalFormatting sqref="I74:L74">
    <cfRule type="expression" dxfId="945" priority="689">
      <formula>I75&gt;0</formula>
    </cfRule>
  </conditionalFormatting>
  <conditionalFormatting sqref="I76:L76">
    <cfRule type="expression" dxfId="944" priority="713">
      <formula>I77&gt;0</formula>
    </cfRule>
  </conditionalFormatting>
  <conditionalFormatting sqref="I78:L78">
    <cfRule type="expression" dxfId="943" priority="737">
      <formula>I79&gt;0</formula>
    </cfRule>
  </conditionalFormatting>
  <conditionalFormatting sqref="I80:L80">
    <cfRule type="expression" dxfId="942" priority="761">
      <formula>I81&gt;0</formula>
    </cfRule>
  </conditionalFormatting>
  <conditionalFormatting sqref="I82:L82">
    <cfRule type="expression" dxfId="941" priority="785">
      <formula>I83&gt;0</formula>
    </cfRule>
  </conditionalFormatting>
  <conditionalFormatting sqref="I84:L84">
    <cfRule type="expression" dxfId="940" priority="830">
      <formula>I85&gt;0</formula>
    </cfRule>
  </conditionalFormatting>
  <conditionalFormatting sqref="I88:L88">
    <cfRule type="expression" dxfId="939" priority="856">
      <formula>I89&gt;0</formula>
    </cfRule>
  </conditionalFormatting>
  <conditionalFormatting sqref="I90:L90">
    <cfRule type="expression" dxfId="938" priority="880">
      <formula>I91&gt;0</formula>
    </cfRule>
  </conditionalFormatting>
  <conditionalFormatting sqref="I92:L92">
    <cfRule type="expression" dxfId="937" priority="904">
      <formula>I93&gt;0</formula>
    </cfRule>
  </conditionalFormatting>
  <conditionalFormatting sqref="I94:L94">
    <cfRule type="expression" dxfId="936" priority="928">
      <formula>I95&gt;0</formula>
    </cfRule>
  </conditionalFormatting>
  <conditionalFormatting sqref="I96:L96">
    <cfRule type="expression" dxfId="935" priority="952">
      <formula>I97&gt;0</formula>
    </cfRule>
  </conditionalFormatting>
  <conditionalFormatting sqref="I98:L98">
    <cfRule type="expression" dxfId="934" priority="976">
      <formula>I99&gt;0</formula>
    </cfRule>
  </conditionalFormatting>
  <conditionalFormatting sqref="I100:L100">
    <cfRule type="expression" dxfId="933" priority="1000">
      <formula>I101&gt;0</formula>
    </cfRule>
  </conditionalFormatting>
  <conditionalFormatting sqref="I102:L102">
    <cfRule type="expression" dxfId="932" priority="1203">
      <formula>I103&gt;0</formula>
    </cfRule>
  </conditionalFormatting>
  <conditionalFormatting sqref="N10:Q10">
    <cfRule type="expression" dxfId="931" priority="419">
      <formula>N11&gt;0</formula>
    </cfRule>
  </conditionalFormatting>
  <conditionalFormatting sqref="N12:Q12">
    <cfRule type="expression" dxfId="930" priority="423">
      <formula>N13&gt;0</formula>
    </cfRule>
  </conditionalFormatting>
  <conditionalFormatting sqref="N14:Q14">
    <cfRule type="expression" dxfId="929" priority="588">
      <formula>N15&gt;0</formula>
    </cfRule>
  </conditionalFormatting>
  <conditionalFormatting sqref="N16:Q16">
    <cfRule type="expression" dxfId="928" priority="592">
      <formula>N17&gt;0</formula>
    </cfRule>
  </conditionalFormatting>
  <conditionalFormatting sqref="N18:Q18">
    <cfRule type="expression" dxfId="927" priority="587">
      <formula>N19&gt;0</formula>
    </cfRule>
  </conditionalFormatting>
  <conditionalFormatting sqref="N20:Q20">
    <cfRule type="expression" dxfId="926" priority="586">
      <formula>N21&gt;0</formula>
    </cfRule>
  </conditionalFormatting>
  <conditionalFormatting sqref="N22:Q22">
    <cfRule type="expression" dxfId="925" priority="585">
      <formula>N23&gt;0</formula>
    </cfRule>
  </conditionalFormatting>
  <conditionalFormatting sqref="N24:Q24">
    <cfRule type="expression" dxfId="924" priority="584">
      <formula>N25&gt;0</formula>
    </cfRule>
  </conditionalFormatting>
  <conditionalFormatting sqref="N26:Q26">
    <cfRule type="expression" dxfId="923" priority="583">
      <formula>N27&gt;0</formula>
    </cfRule>
  </conditionalFormatting>
  <conditionalFormatting sqref="N28:Q28">
    <cfRule type="expression" dxfId="922" priority="582">
      <formula>N29&gt;0</formula>
    </cfRule>
  </conditionalFormatting>
  <conditionalFormatting sqref="N30:Q30">
    <cfRule type="expression" dxfId="921" priority="581">
      <formula>N31&gt;0</formula>
    </cfRule>
  </conditionalFormatting>
  <conditionalFormatting sqref="N32:Q32">
    <cfRule type="expression" dxfId="920" priority="580">
      <formula>N33&gt;0</formula>
    </cfRule>
  </conditionalFormatting>
  <conditionalFormatting sqref="N34:Q34">
    <cfRule type="expression" dxfId="919" priority="579">
      <formula>N35&gt;0</formula>
    </cfRule>
  </conditionalFormatting>
  <conditionalFormatting sqref="N36:Q36">
    <cfRule type="expression" dxfId="918" priority="578">
      <formula>N37&gt;0</formula>
    </cfRule>
  </conditionalFormatting>
  <conditionalFormatting sqref="N38:Q38">
    <cfRule type="expression" dxfId="917" priority="577">
      <formula>N39&gt;0</formula>
    </cfRule>
  </conditionalFormatting>
  <conditionalFormatting sqref="N40:Q40">
    <cfRule type="expression" dxfId="916" priority="576">
      <formula>N41&gt;0</formula>
    </cfRule>
  </conditionalFormatting>
  <conditionalFormatting sqref="N42:Q42">
    <cfRule type="expression" dxfId="915" priority="575">
      <formula>N43&gt;0</formula>
    </cfRule>
  </conditionalFormatting>
  <conditionalFormatting sqref="N44:Q44">
    <cfRule type="expression" dxfId="914" priority="574">
      <formula>N45&gt;0</formula>
    </cfRule>
  </conditionalFormatting>
  <conditionalFormatting sqref="N46:Q46">
    <cfRule type="expression" dxfId="913" priority="573">
      <formula>N47&gt;0</formula>
    </cfRule>
  </conditionalFormatting>
  <conditionalFormatting sqref="N48:Q48">
    <cfRule type="expression" dxfId="912" priority="572">
      <formula>N49&gt;0</formula>
    </cfRule>
  </conditionalFormatting>
  <conditionalFormatting sqref="N50:Q50">
    <cfRule type="expression" dxfId="911" priority="571">
      <formula>N51&gt;0</formula>
    </cfRule>
  </conditionalFormatting>
  <conditionalFormatting sqref="N52:Q52">
    <cfRule type="expression" dxfId="910" priority="570">
      <formula>N53&gt;0</formula>
    </cfRule>
  </conditionalFormatting>
  <conditionalFormatting sqref="N54:Q54">
    <cfRule type="expression" dxfId="909" priority="569">
      <formula>N55&gt;0</formula>
    </cfRule>
  </conditionalFormatting>
  <conditionalFormatting sqref="N56:Q56">
    <cfRule type="expression" dxfId="908" priority="568">
      <formula>N57&gt;0</formula>
    </cfRule>
  </conditionalFormatting>
  <conditionalFormatting sqref="N58:Q58">
    <cfRule type="expression" dxfId="907" priority="567">
      <formula>N59&gt;0</formula>
    </cfRule>
  </conditionalFormatting>
  <conditionalFormatting sqref="N60:Q60">
    <cfRule type="expression" dxfId="906" priority="566">
      <formula>N61&gt;0</formula>
    </cfRule>
  </conditionalFormatting>
  <conditionalFormatting sqref="N62:Q62">
    <cfRule type="expression" dxfId="905" priority="565">
      <formula>N63&gt;0</formula>
    </cfRule>
  </conditionalFormatting>
  <conditionalFormatting sqref="N64:Q64">
    <cfRule type="expression" dxfId="904" priority="591">
      <formula>N65&gt;0</formula>
    </cfRule>
  </conditionalFormatting>
  <conditionalFormatting sqref="N66:Q66">
    <cfRule type="expression" dxfId="903" priority="1208">
      <formula>N67&gt;0</formula>
    </cfRule>
  </conditionalFormatting>
  <conditionalFormatting sqref="N68:Q68">
    <cfRule type="expression" dxfId="902" priority="831">
      <formula>N69&gt;0</formula>
    </cfRule>
  </conditionalFormatting>
  <conditionalFormatting sqref="N70:Q70">
    <cfRule type="expression" dxfId="901" priority="642">
      <formula>N71&gt;0</formula>
    </cfRule>
  </conditionalFormatting>
  <conditionalFormatting sqref="N72:Q72">
    <cfRule type="expression" dxfId="900" priority="666">
      <formula>N73&gt;0</formula>
    </cfRule>
  </conditionalFormatting>
  <conditionalFormatting sqref="N74:Q74">
    <cfRule type="expression" dxfId="899" priority="690">
      <formula>N75&gt;0</formula>
    </cfRule>
  </conditionalFormatting>
  <conditionalFormatting sqref="N76:Q76">
    <cfRule type="expression" dxfId="898" priority="714">
      <formula>N77&gt;0</formula>
    </cfRule>
  </conditionalFormatting>
  <conditionalFormatting sqref="N78:Q78">
    <cfRule type="expression" dxfId="897" priority="738">
      <formula>N79&gt;0</formula>
    </cfRule>
  </conditionalFormatting>
  <conditionalFormatting sqref="N80:Q80">
    <cfRule type="expression" dxfId="896" priority="762">
      <formula>N81&gt;0</formula>
    </cfRule>
  </conditionalFormatting>
  <conditionalFormatting sqref="N82:Q82">
    <cfRule type="expression" dxfId="895" priority="786">
      <formula>N83&gt;0</formula>
    </cfRule>
  </conditionalFormatting>
  <conditionalFormatting sqref="N84:Q84">
    <cfRule type="expression" dxfId="894" priority="832">
      <formula>N85&gt;0</formula>
    </cfRule>
  </conditionalFormatting>
  <conditionalFormatting sqref="N86:Q86">
    <cfRule type="expression" dxfId="893" priority="1209">
      <formula>N87&gt;0</formula>
    </cfRule>
  </conditionalFormatting>
  <conditionalFormatting sqref="N88:Q88">
    <cfRule type="expression" dxfId="892" priority="857">
      <formula>N89&gt;0</formula>
    </cfRule>
  </conditionalFormatting>
  <conditionalFormatting sqref="N90:Q90">
    <cfRule type="expression" dxfId="891" priority="881">
      <formula>N91&gt;0</formula>
    </cfRule>
  </conditionalFormatting>
  <conditionalFormatting sqref="N92:Q92">
    <cfRule type="expression" dxfId="890" priority="905">
      <formula>N93&gt;0</formula>
    </cfRule>
  </conditionalFormatting>
  <conditionalFormatting sqref="N94:Q94">
    <cfRule type="expression" dxfId="889" priority="929">
      <formula>N95&gt;0</formula>
    </cfRule>
  </conditionalFormatting>
  <conditionalFormatting sqref="N96:Q96">
    <cfRule type="expression" dxfId="888" priority="953">
      <formula>N97&gt;0</formula>
    </cfRule>
  </conditionalFormatting>
  <conditionalFormatting sqref="N98:Q98">
    <cfRule type="expression" dxfId="887" priority="977">
      <formula>N99&gt;0</formula>
    </cfRule>
  </conditionalFormatting>
  <conditionalFormatting sqref="N100:Q100">
    <cfRule type="expression" dxfId="886" priority="1001">
      <formula>N101&gt;0</formula>
    </cfRule>
  </conditionalFormatting>
  <conditionalFormatting sqref="N102:Q102">
    <cfRule type="expression" dxfId="885" priority="1210">
      <formula>N103&gt;0</formula>
    </cfRule>
  </conditionalFormatting>
  <conditionalFormatting sqref="S10:V10">
    <cfRule type="expression" dxfId="884" priority="562">
      <formula>S11&gt;0</formula>
    </cfRule>
  </conditionalFormatting>
  <conditionalFormatting sqref="S12:V12">
    <cfRule type="expression" dxfId="883" priority="561">
      <formula>S13&gt;0</formula>
    </cfRule>
  </conditionalFormatting>
  <conditionalFormatting sqref="S14:V14">
    <cfRule type="expression" dxfId="882" priority="418">
      <formula>S15&gt;0</formula>
    </cfRule>
  </conditionalFormatting>
  <conditionalFormatting sqref="S16:V16">
    <cfRule type="expression" dxfId="881" priority="416">
      <formula>S17&gt;0</formula>
    </cfRule>
  </conditionalFormatting>
  <conditionalFormatting sqref="S18:V18">
    <cfRule type="expression" dxfId="880" priority="415">
      <formula>S19&gt;0</formula>
    </cfRule>
  </conditionalFormatting>
  <conditionalFormatting sqref="S20:V20">
    <cfRule type="expression" dxfId="879" priority="414">
      <formula>S21&gt;0</formula>
    </cfRule>
  </conditionalFormatting>
  <conditionalFormatting sqref="S22:V22">
    <cfRule type="expression" dxfId="878" priority="413">
      <formula>S23&gt;0</formula>
    </cfRule>
  </conditionalFormatting>
  <conditionalFormatting sqref="S24:V24">
    <cfRule type="expression" dxfId="877" priority="412">
      <formula>S25&gt;0</formula>
    </cfRule>
  </conditionalFormatting>
  <conditionalFormatting sqref="S26:V26">
    <cfRule type="expression" dxfId="876" priority="411">
      <formula>S27&gt;0</formula>
    </cfRule>
  </conditionalFormatting>
  <conditionalFormatting sqref="S28:V28">
    <cfRule type="expression" dxfId="875" priority="410">
      <formula>S29&gt;0</formula>
    </cfRule>
  </conditionalFormatting>
  <conditionalFormatting sqref="S30:V30">
    <cfRule type="expression" dxfId="874" priority="409">
      <formula>S31&gt;0</formula>
    </cfRule>
  </conditionalFormatting>
  <conditionalFormatting sqref="S32:V32">
    <cfRule type="expression" dxfId="873" priority="408">
      <formula>S33&gt;0</formula>
    </cfRule>
  </conditionalFormatting>
  <conditionalFormatting sqref="S34:V34">
    <cfRule type="expression" dxfId="872" priority="407">
      <formula>S35&gt;0</formula>
    </cfRule>
  </conditionalFormatting>
  <conditionalFormatting sqref="S36:V36">
    <cfRule type="expression" dxfId="871" priority="406">
      <formula>S37&gt;0</formula>
    </cfRule>
  </conditionalFormatting>
  <conditionalFormatting sqref="S38:V38">
    <cfRule type="expression" dxfId="870" priority="405">
      <formula>S39&gt;0</formula>
    </cfRule>
  </conditionalFormatting>
  <conditionalFormatting sqref="S40:V40">
    <cfRule type="expression" dxfId="869" priority="404">
      <formula>S41&gt;0</formula>
    </cfRule>
  </conditionalFormatting>
  <conditionalFormatting sqref="S42:V42">
    <cfRule type="expression" dxfId="868" priority="403">
      <formula>S43&gt;0</formula>
    </cfRule>
  </conditionalFormatting>
  <conditionalFormatting sqref="S44:V44">
    <cfRule type="expression" dxfId="867" priority="402">
      <formula>S45&gt;0</formula>
    </cfRule>
  </conditionalFormatting>
  <conditionalFormatting sqref="S46:V46">
    <cfRule type="expression" dxfId="866" priority="401">
      <formula>S47&gt;0</formula>
    </cfRule>
  </conditionalFormatting>
  <conditionalFormatting sqref="S48:V48">
    <cfRule type="expression" dxfId="865" priority="400">
      <formula>S49&gt;0</formula>
    </cfRule>
  </conditionalFormatting>
  <conditionalFormatting sqref="S50:V50">
    <cfRule type="expression" dxfId="864" priority="399">
      <formula>S51&gt;0</formula>
    </cfRule>
  </conditionalFormatting>
  <conditionalFormatting sqref="S52:V52">
    <cfRule type="expression" dxfId="863" priority="398">
      <formula>S53&gt;0</formula>
    </cfRule>
  </conditionalFormatting>
  <conditionalFormatting sqref="S54:V54">
    <cfRule type="expression" dxfId="862" priority="397">
      <formula>S55&gt;0</formula>
    </cfRule>
  </conditionalFormatting>
  <conditionalFormatting sqref="S56:V56">
    <cfRule type="expression" dxfId="861" priority="396">
      <formula>S57&gt;0</formula>
    </cfRule>
  </conditionalFormatting>
  <conditionalFormatting sqref="S58:V58">
    <cfRule type="expression" dxfId="860" priority="395">
      <formula>S59&gt;0</formula>
    </cfRule>
  </conditionalFormatting>
  <conditionalFormatting sqref="S60:V60">
    <cfRule type="expression" dxfId="859" priority="394">
      <formula>S61&gt;0</formula>
    </cfRule>
  </conditionalFormatting>
  <conditionalFormatting sqref="S62:V62">
    <cfRule type="expression" dxfId="858" priority="393">
      <formula>S63&gt;0</formula>
    </cfRule>
  </conditionalFormatting>
  <conditionalFormatting sqref="S64:V64">
    <cfRule type="expression" dxfId="857" priority="392">
      <formula>S65&gt;0</formula>
    </cfRule>
  </conditionalFormatting>
  <conditionalFormatting sqref="S66:V66">
    <cfRule type="expression" dxfId="856" priority="1191">
      <formula>S67&gt;0</formula>
    </cfRule>
  </conditionalFormatting>
  <conditionalFormatting sqref="S68:V68">
    <cfRule type="expression" dxfId="855" priority="828">
      <formula>S69&gt;0</formula>
    </cfRule>
  </conditionalFormatting>
  <conditionalFormatting sqref="S70:V70">
    <cfRule type="expression" dxfId="854" priority="640">
      <formula>S71&gt;0</formula>
    </cfRule>
  </conditionalFormatting>
  <conditionalFormatting sqref="S72:V72">
    <cfRule type="expression" dxfId="853" priority="664">
      <formula>S73&gt;0</formula>
    </cfRule>
  </conditionalFormatting>
  <conditionalFormatting sqref="S74:V74">
    <cfRule type="expression" dxfId="852" priority="688">
      <formula>S75&gt;0</formula>
    </cfRule>
  </conditionalFormatting>
  <conditionalFormatting sqref="S76:V76">
    <cfRule type="expression" dxfId="851" priority="712">
      <formula>S77&gt;0</formula>
    </cfRule>
  </conditionalFormatting>
  <conditionalFormatting sqref="S78:V78">
    <cfRule type="expression" dxfId="850" priority="736">
      <formula>S79&gt;0</formula>
    </cfRule>
  </conditionalFormatting>
  <conditionalFormatting sqref="S80:V80">
    <cfRule type="expression" dxfId="849" priority="760">
      <formula>S81&gt;0</formula>
    </cfRule>
  </conditionalFormatting>
  <conditionalFormatting sqref="S82:V82">
    <cfRule type="expression" dxfId="848" priority="784">
      <formula>S83&gt;0</formula>
    </cfRule>
  </conditionalFormatting>
  <conditionalFormatting sqref="S84:V84">
    <cfRule type="expression" dxfId="847" priority="829">
      <formula>S85&gt;0</formula>
    </cfRule>
  </conditionalFormatting>
  <conditionalFormatting sqref="S86:V86">
    <cfRule type="expression" dxfId="846" priority="1192">
      <formula>S87&gt;0</formula>
    </cfRule>
  </conditionalFormatting>
  <conditionalFormatting sqref="S88:V88">
    <cfRule type="expression" dxfId="845" priority="855">
      <formula>S89&gt;0</formula>
    </cfRule>
  </conditionalFormatting>
  <conditionalFormatting sqref="S90:V90">
    <cfRule type="expression" dxfId="844" priority="879">
      <formula>S91&gt;0</formula>
    </cfRule>
  </conditionalFormatting>
  <conditionalFormatting sqref="S92:V92">
    <cfRule type="expression" dxfId="843" priority="903">
      <formula>S93&gt;0</formula>
    </cfRule>
  </conditionalFormatting>
  <conditionalFormatting sqref="S94:V94">
    <cfRule type="expression" dxfId="842" priority="927">
      <formula>S95&gt;0</formula>
    </cfRule>
  </conditionalFormatting>
  <conditionalFormatting sqref="S96:V96">
    <cfRule type="expression" dxfId="841" priority="951">
      <formula>S97&gt;0</formula>
    </cfRule>
  </conditionalFormatting>
  <conditionalFormatting sqref="S98:V98">
    <cfRule type="expression" dxfId="840" priority="975">
      <formula>S99&gt;0</formula>
    </cfRule>
  </conditionalFormatting>
  <conditionalFormatting sqref="S100:V100">
    <cfRule type="expression" dxfId="839" priority="999">
      <formula>S101&gt;0</formula>
    </cfRule>
  </conditionalFormatting>
  <conditionalFormatting sqref="S102:V102">
    <cfRule type="expression" dxfId="838" priority="1193">
      <formula>S103&gt;0</formula>
    </cfRule>
  </conditionalFormatting>
  <conditionalFormatting sqref="X10:AA10">
    <cfRule type="expression" dxfId="837" priority="534">
      <formula>X11&gt;0</formula>
    </cfRule>
  </conditionalFormatting>
  <conditionalFormatting sqref="X12:AA12">
    <cfRule type="expression" dxfId="836" priority="391">
      <formula>X13&gt;0</formula>
    </cfRule>
  </conditionalFormatting>
  <conditionalFormatting sqref="X14:AA14">
    <cfRule type="expression" dxfId="835" priority="390">
      <formula>X15&gt;0</formula>
    </cfRule>
  </conditionalFormatting>
  <conditionalFormatting sqref="X16:AA16">
    <cfRule type="expression" dxfId="834" priority="389">
      <formula>X17&gt;0</formula>
    </cfRule>
  </conditionalFormatting>
  <conditionalFormatting sqref="X18:AA18">
    <cfRule type="expression" dxfId="833" priority="388">
      <formula>X19&gt;0</formula>
    </cfRule>
  </conditionalFormatting>
  <conditionalFormatting sqref="X20:AA20">
    <cfRule type="expression" dxfId="832" priority="387">
      <formula>X21&gt;0</formula>
    </cfRule>
  </conditionalFormatting>
  <conditionalFormatting sqref="X22:AA22">
    <cfRule type="expression" dxfId="831" priority="386">
      <formula>X23&gt;0</formula>
    </cfRule>
  </conditionalFormatting>
  <conditionalFormatting sqref="X24:AA24">
    <cfRule type="expression" dxfId="830" priority="385">
      <formula>X25&gt;0</formula>
    </cfRule>
  </conditionalFormatting>
  <conditionalFormatting sqref="X26:AA26">
    <cfRule type="expression" dxfId="829" priority="384">
      <formula>X27&gt;0</formula>
    </cfRule>
  </conditionalFormatting>
  <conditionalFormatting sqref="X28:AA28">
    <cfRule type="expression" dxfId="828" priority="383">
      <formula>X29&gt;0</formula>
    </cfRule>
  </conditionalFormatting>
  <conditionalFormatting sqref="X30:AA30">
    <cfRule type="expression" dxfId="827" priority="382">
      <formula>X31&gt;0</formula>
    </cfRule>
  </conditionalFormatting>
  <conditionalFormatting sqref="X32:AA32">
    <cfRule type="expression" dxfId="826" priority="381">
      <formula>X33&gt;0</formula>
    </cfRule>
  </conditionalFormatting>
  <conditionalFormatting sqref="X34:AA34">
    <cfRule type="expression" dxfId="825" priority="380">
      <formula>X35&gt;0</formula>
    </cfRule>
  </conditionalFormatting>
  <conditionalFormatting sqref="X36:AA36">
    <cfRule type="expression" dxfId="824" priority="379">
      <formula>X37&gt;0</formula>
    </cfRule>
  </conditionalFormatting>
  <conditionalFormatting sqref="X38:AA38">
    <cfRule type="expression" dxfId="823" priority="378">
      <formula>X39&gt;0</formula>
    </cfRule>
  </conditionalFormatting>
  <conditionalFormatting sqref="X40:AA40">
    <cfRule type="expression" dxfId="822" priority="377">
      <formula>X41&gt;0</formula>
    </cfRule>
  </conditionalFormatting>
  <conditionalFormatting sqref="X42:AA42">
    <cfRule type="expression" dxfId="821" priority="376">
      <formula>X43&gt;0</formula>
    </cfRule>
  </conditionalFormatting>
  <conditionalFormatting sqref="X44:AA44">
    <cfRule type="expression" dxfId="820" priority="375">
      <formula>X45&gt;0</formula>
    </cfRule>
  </conditionalFormatting>
  <conditionalFormatting sqref="X46:AA46">
    <cfRule type="expression" dxfId="819" priority="374">
      <formula>X47&gt;0</formula>
    </cfRule>
  </conditionalFormatting>
  <conditionalFormatting sqref="X48:AA48">
    <cfRule type="expression" dxfId="818" priority="373">
      <formula>X49&gt;0</formula>
    </cfRule>
  </conditionalFormatting>
  <conditionalFormatting sqref="X50:AA50">
    <cfRule type="expression" dxfId="817" priority="372">
      <formula>X51&gt;0</formula>
    </cfRule>
  </conditionalFormatting>
  <conditionalFormatting sqref="X52:AA52">
    <cfRule type="expression" dxfId="816" priority="371">
      <formula>X53&gt;0</formula>
    </cfRule>
  </conditionalFormatting>
  <conditionalFormatting sqref="X54:AA54">
    <cfRule type="expression" dxfId="815" priority="370">
      <formula>X55&gt;0</formula>
    </cfRule>
  </conditionalFormatting>
  <conditionalFormatting sqref="X56:AA56">
    <cfRule type="expression" dxfId="814" priority="369">
      <formula>X57&gt;0</formula>
    </cfRule>
  </conditionalFormatting>
  <conditionalFormatting sqref="X58:AA58">
    <cfRule type="expression" dxfId="813" priority="368">
      <formula>X59&gt;0</formula>
    </cfRule>
  </conditionalFormatting>
  <conditionalFormatting sqref="X60:AA60">
    <cfRule type="expression" dxfId="812" priority="367">
      <formula>X61&gt;0</formula>
    </cfRule>
  </conditionalFormatting>
  <conditionalFormatting sqref="X62:AA62">
    <cfRule type="expression" dxfId="811" priority="366">
      <formula>X63&gt;0</formula>
    </cfRule>
  </conditionalFormatting>
  <conditionalFormatting sqref="X64:AA64">
    <cfRule type="expression" dxfId="810" priority="365">
      <formula>X65&gt;0</formula>
    </cfRule>
  </conditionalFormatting>
  <conditionalFormatting sqref="X66:AA66">
    <cfRule type="expression" dxfId="809" priority="1213">
      <formula>X67&gt;0</formula>
    </cfRule>
  </conditionalFormatting>
  <conditionalFormatting sqref="X68:AA68">
    <cfRule type="expression" dxfId="808" priority="834">
      <formula>X69&gt;0</formula>
    </cfRule>
  </conditionalFormatting>
  <conditionalFormatting sqref="X70:AA70">
    <cfRule type="expression" dxfId="807" priority="643">
      <formula>X71&gt;0</formula>
    </cfRule>
  </conditionalFormatting>
  <conditionalFormatting sqref="X72:AA72">
    <cfRule type="expression" dxfId="806" priority="667">
      <formula>X73&gt;0</formula>
    </cfRule>
  </conditionalFormatting>
  <conditionalFormatting sqref="X74:AA74">
    <cfRule type="expression" dxfId="805" priority="691">
      <formula>X75&gt;0</formula>
    </cfRule>
  </conditionalFormatting>
  <conditionalFormatting sqref="X76:AA76">
    <cfRule type="expression" dxfId="804" priority="715">
      <formula>X77&gt;0</formula>
    </cfRule>
  </conditionalFormatting>
  <conditionalFormatting sqref="X78:AA78">
    <cfRule type="expression" dxfId="803" priority="739">
      <formula>X79&gt;0</formula>
    </cfRule>
  </conditionalFormatting>
  <conditionalFormatting sqref="X80:AA80">
    <cfRule type="expression" dxfId="802" priority="763">
      <formula>X81&gt;0</formula>
    </cfRule>
  </conditionalFormatting>
  <conditionalFormatting sqref="X82:AA82">
    <cfRule type="expression" dxfId="801" priority="787">
      <formula>X83&gt;0</formula>
    </cfRule>
  </conditionalFormatting>
  <conditionalFormatting sqref="X84:AA84">
    <cfRule type="expression" dxfId="800" priority="833">
      <formula>X85&gt;0</formula>
    </cfRule>
  </conditionalFormatting>
  <conditionalFormatting sqref="X86:AA86">
    <cfRule type="expression" dxfId="799" priority="1212">
      <formula>X87&gt;0</formula>
    </cfRule>
  </conditionalFormatting>
  <conditionalFormatting sqref="X88:AA88">
    <cfRule type="expression" dxfId="798" priority="858">
      <formula>X89&gt;0</formula>
    </cfRule>
  </conditionalFormatting>
  <conditionalFormatting sqref="X90:AA90">
    <cfRule type="expression" dxfId="797" priority="882">
      <formula>X91&gt;0</formula>
    </cfRule>
  </conditionalFormatting>
  <conditionalFormatting sqref="X92:AA92">
    <cfRule type="expression" dxfId="796" priority="906">
      <formula>X93&gt;0</formula>
    </cfRule>
  </conditionalFormatting>
  <conditionalFormatting sqref="X94:AA94">
    <cfRule type="expression" dxfId="795" priority="930">
      <formula>X95&gt;0</formula>
    </cfRule>
  </conditionalFormatting>
  <conditionalFormatting sqref="X96:AA96">
    <cfRule type="expression" dxfId="794" priority="954">
      <formula>X97&gt;0</formula>
    </cfRule>
  </conditionalFormatting>
  <conditionalFormatting sqref="X98:AA98">
    <cfRule type="expression" dxfId="793" priority="978">
      <formula>X99&gt;0</formula>
    </cfRule>
  </conditionalFormatting>
  <conditionalFormatting sqref="X100:AA100">
    <cfRule type="expression" dxfId="792" priority="1002">
      <formula>X101&gt;0</formula>
    </cfRule>
  </conditionalFormatting>
  <conditionalFormatting sqref="X102:AA102">
    <cfRule type="expression" dxfId="791" priority="1211">
      <formula>X103&gt;0</formula>
    </cfRule>
  </conditionalFormatting>
  <conditionalFormatting sqref="AC10:AF10">
    <cfRule type="expression" dxfId="790" priority="506">
      <formula>AC11&gt;0</formula>
    </cfRule>
  </conditionalFormatting>
  <conditionalFormatting sqref="AC12:AF12">
    <cfRule type="expression" dxfId="789" priority="364">
      <formula>AC13&gt;0</formula>
    </cfRule>
  </conditionalFormatting>
  <conditionalFormatting sqref="AC14:AF14">
    <cfRule type="expression" dxfId="788" priority="363">
      <formula>AC15&gt;0</formula>
    </cfRule>
  </conditionalFormatting>
  <conditionalFormatting sqref="AC16:AF16">
    <cfRule type="expression" dxfId="787" priority="362">
      <formula>AC17&gt;0</formula>
    </cfRule>
  </conditionalFormatting>
  <conditionalFormatting sqref="AC18:AF18">
    <cfRule type="expression" dxfId="786" priority="361">
      <formula>AC19&gt;0</formula>
    </cfRule>
  </conditionalFormatting>
  <conditionalFormatting sqref="AC20:AF20">
    <cfRule type="expression" dxfId="785" priority="360">
      <formula>AC21&gt;0</formula>
    </cfRule>
  </conditionalFormatting>
  <conditionalFormatting sqref="AC22:AF22">
    <cfRule type="expression" dxfId="784" priority="359">
      <formula>AC23&gt;0</formula>
    </cfRule>
  </conditionalFormatting>
  <conditionalFormatting sqref="AC24:AF24">
    <cfRule type="expression" dxfId="783" priority="358">
      <formula>AC25&gt;0</formula>
    </cfRule>
  </conditionalFormatting>
  <conditionalFormatting sqref="AC26:AF26">
    <cfRule type="expression" dxfId="782" priority="357">
      <formula>AC27&gt;0</formula>
    </cfRule>
  </conditionalFormatting>
  <conditionalFormatting sqref="AC28:AF28">
    <cfRule type="expression" dxfId="781" priority="356">
      <formula>AC29&gt;0</formula>
    </cfRule>
  </conditionalFormatting>
  <conditionalFormatting sqref="AC30:AF30">
    <cfRule type="expression" dxfId="780" priority="355">
      <formula>AC31&gt;0</formula>
    </cfRule>
  </conditionalFormatting>
  <conditionalFormatting sqref="AC32:AF32">
    <cfRule type="expression" dxfId="779" priority="354">
      <formula>AC33&gt;0</formula>
    </cfRule>
  </conditionalFormatting>
  <conditionalFormatting sqref="AC34:AF34">
    <cfRule type="expression" dxfId="778" priority="353">
      <formula>AC35&gt;0</formula>
    </cfRule>
  </conditionalFormatting>
  <conditionalFormatting sqref="AC36:AF36">
    <cfRule type="expression" dxfId="777" priority="352">
      <formula>AC37&gt;0</formula>
    </cfRule>
  </conditionalFormatting>
  <conditionalFormatting sqref="AC38:AF38">
    <cfRule type="expression" dxfId="776" priority="351">
      <formula>AC39&gt;0</formula>
    </cfRule>
  </conditionalFormatting>
  <conditionalFormatting sqref="AC40:AF40">
    <cfRule type="expression" dxfId="775" priority="350">
      <formula>AC41&gt;0</formula>
    </cfRule>
  </conditionalFormatting>
  <conditionalFormatting sqref="AC42:AF42">
    <cfRule type="expression" dxfId="774" priority="349">
      <formula>AC43&gt;0</formula>
    </cfRule>
  </conditionalFormatting>
  <conditionalFormatting sqref="AC44:AF44">
    <cfRule type="expression" dxfId="773" priority="348">
      <formula>AC45&gt;0</formula>
    </cfRule>
  </conditionalFormatting>
  <conditionalFormatting sqref="AC46:AF46">
    <cfRule type="expression" dxfId="772" priority="347">
      <formula>AC47&gt;0</formula>
    </cfRule>
  </conditionalFormatting>
  <conditionalFormatting sqref="AC48:AF48">
    <cfRule type="expression" dxfId="771" priority="346">
      <formula>AC49&gt;0</formula>
    </cfRule>
  </conditionalFormatting>
  <conditionalFormatting sqref="AC50:AF50">
    <cfRule type="expression" dxfId="770" priority="345">
      <formula>AC51&gt;0</formula>
    </cfRule>
  </conditionalFormatting>
  <conditionalFormatting sqref="AC52:AF52">
    <cfRule type="expression" dxfId="769" priority="344">
      <formula>AC53&gt;0</formula>
    </cfRule>
  </conditionalFormatting>
  <conditionalFormatting sqref="AC54:AF54">
    <cfRule type="expression" dxfId="768" priority="343">
      <formula>AC55&gt;0</formula>
    </cfRule>
  </conditionalFormatting>
  <conditionalFormatting sqref="AC56:AF56">
    <cfRule type="expression" dxfId="767" priority="342">
      <formula>AC57&gt;0</formula>
    </cfRule>
  </conditionalFormatting>
  <conditionalFormatting sqref="AC58:AF58">
    <cfRule type="expression" dxfId="766" priority="341">
      <formula>AC59&gt;0</formula>
    </cfRule>
  </conditionalFormatting>
  <conditionalFormatting sqref="AC60:AF60">
    <cfRule type="expression" dxfId="765" priority="340">
      <formula>AC61&gt;0</formula>
    </cfRule>
  </conditionalFormatting>
  <conditionalFormatting sqref="AC62:AF62">
    <cfRule type="expression" dxfId="764" priority="339">
      <formula>AC63&gt;0</formula>
    </cfRule>
  </conditionalFormatting>
  <conditionalFormatting sqref="AC64:AF64">
    <cfRule type="expression" dxfId="763" priority="338">
      <formula>AC65&gt;0</formula>
    </cfRule>
  </conditionalFormatting>
  <conditionalFormatting sqref="AC66:AF66">
    <cfRule type="expression" dxfId="762" priority="1179">
      <formula>AC67&gt;0</formula>
    </cfRule>
  </conditionalFormatting>
  <conditionalFormatting sqref="AC68:AF68">
    <cfRule type="expression" dxfId="761" priority="827">
      <formula>AC69&gt;0</formula>
    </cfRule>
  </conditionalFormatting>
  <conditionalFormatting sqref="AC70:AF70">
    <cfRule type="expression" dxfId="760" priority="639">
      <formula>AC71&gt;0</formula>
    </cfRule>
  </conditionalFormatting>
  <conditionalFormatting sqref="AC72:AF72">
    <cfRule type="expression" dxfId="759" priority="663">
      <formula>AC73&gt;0</formula>
    </cfRule>
  </conditionalFormatting>
  <conditionalFormatting sqref="AC74:AF74">
    <cfRule type="expression" dxfId="758" priority="687">
      <formula>AC75&gt;0</formula>
    </cfRule>
  </conditionalFormatting>
  <conditionalFormatting sqref="AC76:AF76">
    <cfRule type="expression" dxfId="757" priority="711">
      <formula>AC77&gt;0</formula>
    </cfRule>
  </conditionalFormatting>
  <conditionalFormatting sqref="AC78:AF78">
    <cfRule type="expression" dxfId="756" priority="735">
      <formula>AC79&gt;0</formula>
    </cfRule>
  </conditionalFormatting>
  <conditionalFormatting sqref="AC80:AF80">
    <cfRule type="expression" dxfId="755" priority="759">
      <formula>AC81&gt;0</formula>
    </cfRule>
  </conditionalFormatting>
  <conditionalFormatting sqref="AC82:AF82">
    <cfRule type="expression" dxfId="754" priority="783">
      <formula>AC83&gt;0</formula>
    </cfRule>
  </conditionalFormatting>
  <conditionalFormatting sqref="AC84:AF84">
    <cfRule type="expression" dxfId="753" priority="826">
      <formula>AC85&gt;0</formula>
    </cfRule>
  </conditionalFormatting>
  <conditionalFormatting sqref="AC86:AF86">
    <cfRule type="expression" dxfId="752" priority="1178">
      <formula>AC87&gt;0</formula>
    </cfRule>
  </conditionalFormatting>
  <conditionalFormatting sqref="AC88:AF88">
    <cfRule type="expression" dxfId="751" priority="854">
      <formula>AC89&gt;0</formula>
    </cfRule>
  </conditionalFormatting>
  <conditionalFormatting sqref="AC90:AF90">
    <cfRule type="expression" dxfId="750" priority="878">
      <formula>AC91&gt;0</formula>
    </cfRule>
  </conditionalFormatting>
  <conditionalFormatting sqref="AC92:AF92">
    <cfRule type="expression" dxfId="749" priority="902">
      <formula>AC93&gt;0</formula>
    </cfRule>
  </conditionalFormatting>
  <conditionalFormatting sqref="AC94:AF94">
    <cfRule type="expression" dxfId="748" priority="926">
      <formula>AC95&gt;0</formula>
    </cfRule>
  </conditionalFormatting>
  <conditionalFormatting sqref="AC96:AF96">
    <cfRule type="expression" dxfId="747" priority="950">
      <formula>AC97&gt;0</formula>
    </cfRule>
  </conditionalFormatting>
  <conditionalFormatting sqref="AC98:AF98">
    <cfRule type="expression" dxfId="746" priority="974">
      <formula>AC99&gt;0</formula>
    </cfRule>
  </conditionalFormatting>
  <conditionalFormatting sqref="AC100:AF100">
    <cfRule type="expression" dxfId="745" priority="998">
      <formula>AC101&gt;0</formula>
    </cfRule>
  </conditionalFormatting>
  <conditionalFormatting sqref="AC102:AF102">
    <cfRule type="expression" dxfId="744" priority="1177">
      <formula>AC103&gt;0</formula>
    </cfRule>
  </conditionalFormatting>
  <conditionalFormatting sqref="AH10:AK10">
    <cfRule type="expression" dxfId="743" priority="478">
      <formula>AH11&gt;0</formula>
    </cfRule>
  </conditionalFormatting>
  <conditionalFormatting sqref="AH12:AK12">
    <cfRule type="expression" dxfId="742" priority="337">
      <formula>AH13&gt;0</formula>
    </cfRule>
  </conditionalFormatting>
  <conditionalFormatting sqref="AH14:AK14">
    <cfRule type="expression" dxfId="741" priority="336">
      <formula>AH15&gt;0</formula>
    </cfRule>
  </conditionalFormatting>
  <conditionalFormatting sqref="AH16:AK16">
    <cfRule type="expression" dxfId="740" priority="335">
      <formula>AH17&gt;0</formula>
    </cfRule>
  </conditionalFormatting>
  <conditionalFormatting sqref="AH18:AK18">
    <cfRule type="expression" dxfId="739" priority="334">
      <formula>AH19&gt;0</formula>
    </cfRule>
  </conditionalFormatting>
  <conditionalFormatting sqref="AH20:AK20">
    <cfRule type="expression" dxfId="738" priority="333">
      <formula>AH21&gt;0</formula>
    </cfRule>
  </conditionalFormatting>
  <conditionalFormatting sqref="AH22:AK22">
    <cfRule type="expression" dxfId="737" priority="332">
      <formula>AH23&gt;0</formula>
    </cfRule>
  </conditionalFormatting>
  <conditionalFormatting sqref="AH24:AK24">
    <cfRule type="expression" dxfId="736" priority="331">
      <formula>AH25&gt;0</formula>
    </cfRule>
  </conditionalFormatting>
  <conditionalFormatting sqref="AH26:AK26">
    <cfRule type="expression" dxfId="735" priority="330">
      <formula>AH27&gt;0</formula>
    </cfRule>
  </conditionalFormatting>
  <conditionalFormatting sqref="AH28:AK28">
    <cfRule type="expression" dxfId="734" priority="329">
      <formula>AH29&gt;0</formula>
    </cfRule>
  </conditionalFormatting>
  <conditionalFormatting sqref="AH30:AK30">
    <cfRule type="expression" dxfId="733" priority="328">
      <formula>AH31&gt;0</formula>
    </cfRule>
  </conditionalFormatting>
  <conditionalFormatting sqref="AH32:AK32">
    <cfRule type="expression" dxfId="732" priority="327">
      <formula>AH33&gt;0</formula>
    </cfRule>
  </conditionalFormatting>
  <conditionalFormatting sqref="AH34:AK34">
    <cfRule type="expression" dxfId="731" priority="326">
      <formula>AH35&gt;0</formula>
    </cfRule>
  </conditionalFormatting>
  <conditionalFormatting sqref="AH36:AK36">
    <cfRule type="expression" dxfId="730" priority="325">
      <formula>AH37&gt;0</formula>
    </cfRule>
  </conditionalFormatting>
  <conditionalFormatting sqref="AH38:AK38">
    <cfRule type="expression" dxfId="729" priority="324">
      <formula>AH39&gt;0</formula>
    </cfRule>
  </conditionalFormatting>
  <conditionalFormatting sqref="AH40:AK40">
    <cfRule type="expression" dxfId="728" priority="323">
      <formula>AH41&gt;0</formula>
    </cfRule>
  </conditionalFormatting>
  <conditionalFormatting sqref="AH42:AK42">
    <cfRule type="expression" dxfId="727" priority="322">
      <formula>AH43&gt;0</formula>
    </cfRule>
  </conditionalFormatting>
  <conditionalFormatting sqref="AH44:AK44">
    <cfRule type="expression" dxfId="726" priority="321">
      <formula>AH45&gt;0</formula>
    </cfRule>
  </conditionalFormatting>
  <conditionalFormatting sqref="AH46:AK46">
    <cfRule type="expression" dxfId="725" priority="320">
      <formula>AH47&gt;0</formula>
    </cfRule>
  </conditionalFormatting>
  <conditionalFormatting sqref="AH48:AK48">
    <cfRule type="expression" dxfId="724" priority="319">
      <formula>AH49&gt;0</formula>
    </cfRule>
  </conditionalFormatting>
  <conditionalFormatting sqref="AH50:AK50">
    <cfRule type="expression" dxfId="723" priority="318">
      <formula>AH51&gt;0</formula>
    </cfRule>
  </conditionalFormatting>
  <conditionalFormatting sqref="AH52:AK52">
    <cfRule type="expression" dxfId="722" priority="317">
      <formula>AH53&gt;0</formula>
    </cfRule>
  </conditionalFormatting>
  <conditionalFormatting sqref="AH54:AK54">
    <cfRule type="expression" dxfId="721" priority="316">
      <formula>AH55&gt;0</formula>
    </cfRule>
  </conditionalFormatting>
  <conditionalFormatting sqref="AH56:AK56">
    <cfRule type="expression" dxfId="720" priority="315">
      <formula>AH57&gt;0</formula>
    </cfRule>
  </conditionalFormatting>
  <conditionalFormatting sqref="AH58:AK58">
    <cfRule type="expression" dxfId="719" priority="314">
      <formula>AH59&gt;0</formula>
    </cfRule>
  </conditionalFormatting>
  <conditionalFormatting sqref="AH60:AK60">
    <cfRule type="expression" dxfId="718" priority="313">
      <formula>AH61&gt;0</formula>
    </cfRule>
  </conditionalFormatting>
  <conditionalFormatting sqref="AH62:AK62">
    <cfRule type="expression" dxfId="717" priority="312">
      <formula>AH63&gt;0</formula>
    </cfRule>
  </conditionalFormatting>
  <conditionalFormatting sqref="AH64:AK64">
    <cfRule type="expression" dxfId="716" priority="311">
      <formula>AH65&gt;0</formula>
    </cfRule>
  </conditionalFormatting>
  <conditionalFormatting sqref="AH66:AK66">
    <cfRule type="expression" dxfId="715" priority="1170">
      <formula>AH67&gt;0</formula>
    </cfRule>
  </conditionalFormatting>
  <conditionalFormatting sqref="AH68:AK68">
    <cfRule type="expression" dxfId="714" priority="825">
      <formula>AH69&gt;0</formula>
    </cfRule>
  </conditionalFormatting>
  <conditionalFormatting sqref="AH70:AK70">
    <cfRule type="expression" dxfId="713" priority="638">
      <formula>AH71&gt;0</formula>
    </cfRule>
  </conditionalFormatting>
  <conditionalFormatting sqref="AH72:AK72">
    <cfRule type="expression" dxfId="712" priority="662">
      <formula>AH73&gt;0</formula>
    </cfRule>
  </conditionalFormatting>
  <conditionalFormatting sqref="AH74:AK74">
    <cfRule type="expression" dxfId="711" priority="686">
      <formula>AH75&gt;0</formula>
    </cfRule>
  </conditionalFormatting>
  <conditionalFormatting sqref="AH76:AK76">
    <cfRule type="expression" dxfId="710" priority="710">
      <formula>AH77&gt;0</formula>
    </cfRule>
  </conditionalFormatting>
  <conditionalFormatting sqref="AH78:AK78">
    <cfRule type="expression" dxfId="709" priority="734">
      <formula>AH79&gt;0</formula>
    </cfRule>
  </conditionalFormatting>
  <conditionalFormatting sqref="AH80:AK80">
    <cfRule type="expression" dxfId="708" priority="758">
      <formula>AH81&gt;0</formula>
    </cfRule>
  </conditionalFormatting>
  <conditionalFormatting sqref="AH82:AK82">
    <cfRule type="expression" dxfId="707" priority="782">
      <formula>AH83&gt;0</formula>
    </cfRule>
  </conditionalFormatting>
  <conditionalFormatting sqref="AH84:AK84">
    <cfRule type="expression" dxfId="706" priority="824">
      <formula>AH85&gt;0</formula>
    </cfRule>
  </conditionalFormatting>
  <conditionalFormatting sqref="AH86:AK86">
    <cfRule type="expression" dxfId="705" priority="1169">
      <formula>AH87&gt;0</formula>
    </cfRule>
  </conditionalFormatting>
  <conditionalFormatting sqref="AH88:AK88">
    <cfRule type="expression" dxfId="704" priority="853">
      <formula>AH89&gt;0</formula>
    </cfRule>
  </conditionalFormatting>
  <conditionalFormatting sqref="AH90:AK90">
    <cfRule type="expression" dxfId="703" priority="877">
      <formula>AH91&gt;0</formula>
    </cfRule>
  </conditionalFormatting>
  <conditionalFormatting sqref="AH92:AK92">
    <cfRule type="expression" dxfId="702" priority="901">
      <formula>AH93&gt;0</formula>
    </cfRule>
  </conditionalFormatting>
  <conditionalFormatting sqref="AH94:AK94">
    <cfRule type="expression" dxfId="701" priority="925">
      <formula>AH95&gt;0</formula>
    </cfRule>
  </conditionalFormatting>
  <conditionalFormatting sqref="AH96:AK96">
    <cfRule type="expression" dxfId="700" priority="949">
      <formula>AH97&gt;0</formula>
    </cfRule>
  </conditionalFormatting>
  <conditionalFormatting sqref="AH98:AK98">
    <cfRule type="expression" dxfId="699" priority="973">
      <formula>AH99&gt;0</formula>
    </cfRule>
  </conditionalFormatting>
  <conditionalFormatting sqref="AH100:AK100">
    <cfRule type="expression" dxfId="698" priority="997">
      <formula>AH101&gt;0</formula>
    </cfRule>
  </conditionalFormatting>
  <conditionalFormatting sqref="AH102:AK102">
    <cfRule type="expression" dxfId="697" priority="1168">
      <formula>AH103&gt;0</formula>
    </cfRule>
  </conditionalFormatting>
  <conditionalFormatting sqref="AM10:AP10">
    <cfRule type="expression" dxfId="696" priority="450">
      <formula>AM11&gt;0</formula>
    </cfRule>
  </conditionalFormatting>
  <conditionalFormatting sqref="AM12:AP12">
    <cfRule type="expression" dxfId="695" priority="310">
      <formula>AM13&gt;0</formula>
    </cfRule>
  </conditionalFormatting>
  <conditionalFormatting sqref="AM14:AP14">
    <cfRule type="expression" dxfId="694" priority="309">
      <formula>AM15&gt;0</formula>
    </cfRule>
  </conditionalFormatting>
  <conditionalFormatting sqref="AM16:AP16">
    <cfRule type="expression" dxfId="693" priority="308">
      <formula>AM17&gt;0</formula>
    </cfRule>
  </conditionalFormatting>
  <conditionalFormatting sqref="AM18:AP18">
    <cfRule type="expression" dxfId="692" priority="307">
      <formula>AM19&gt;0</formula>
    </cfRule>
  </conditionalFormatting>
  <conditionalFormatting sqref="AM20:AP20">
    <cfRule type="expression" dxfId="691" priority="306">
      <formula>AM21&gt;0</formula>
    </cfRule>
  </conditionalFormatting>
  <conditionalFormatting sqref="AM22:AP22">
    <cfRule type="expression" dxfId="690" priority="305">
      <formula>AM23&gt;0</formula>
    </cfRule>
  </conditionalFormatting>
  <conditionalFormatting sqref="AM24:AP24">
    <cfRule type="expression" dxfId="689" priority="304">
      <formula>AM25&gt;0</formula>
    </cfRule>
  </conditionalFormatting>
  <conditionalFormatting sqref="AM26:AP26">
    <cfRule type="expression" dxfId="688" priority="303">
      <formula>AM27&gt;0</formula>
    </cfRule>
  </conditionalFormatting>
  <conditionalFormatting sqref="AM28:AP28">
    <cfRule type="expression" dxfId="687" priority="302">
      <formula>AM29&gt;0</formula>
    </cfRule>
  </conditionalFormatting>
  <conditionalFormatting sqref="AM30:AP30">
    <cfRule type="expression" dxfId="686" priority="301">
      <formula>AM31&gt;0</formula>
    </cfRule>
  </conditionalFormatting>
  <conditionalFormatting sqref="AM32:AP32">
    <cfRule type="expression" dxfId="685" priority="300">
      <formula>AM33&gt;0</formula>
    </cfRule>
  </conditionalFormatting>
  <conditionalFormatting sqref="AM34:AP34">
    <cfRule type="expression" dxfId="684" priority="299">
      <formula>AM35&gt;0</formula>
    </cfRule>
  </conditionalFormatting>
  <conditionalFormatting sqref="AM36:AP36">
    <cfRule type="expression" dxfId="683" priority="298">
      <formula>AM37&gt;0</formula>
    </cfRule>
  </conditionalFormatting>
  <conditionalFormatting sqref="AM38:AP38">
    <cfRule type="expression" dxfId="682" priority="297">
      <formula>AM39&gt;0</formula>
    </cfRule>
  </conditionalFormatting>
  <conditionalFormatting sqref="AM40:AP40">
    <cfRule type="expression" dxfId="681" priority="296">
      <formula>AM41&gt;0</formula>
    </cfRule>
  </conditionalFormatting>
  <conditionalFormatting sqref="AM42:AP42">
    <cfRule type="expression" dxfId="680" priority="295">
      <formula>AM43&gt;0</formula>
    </cfRule>
  </conditionalFormatting>
  <conditionalFormatting sqref="AM44:AP44">
    <cfRule type="expression" dxfId="679" priority="294">
      <formula>AM45&gt;0</formula>
    </cfRule>
  </conditionalFormatting>
  <conditionalFormatting sqref="AM46:AP46">
    <cfRule type="expression" dxfId="678" priority="293">
      <formula>AM47&gt;0</formula>
    </cfRule>
  </conditionalFormatting>
  <conditionalFormatting sqref="AM48:AP48">
    <cfRule type="expression" dxfId="677" priority="292">
      <formula>AM49&gt;0</formula>
    </cfRule>
  </conditionalFormatting>
  <conditionalFormatting sqref="AM50:AP50">
    <cfRule type="expression" dxfId="676" priority="291">
      <formula>AM51&gt;0</formula>
    </cfRule>
  </conditionalFormatting>
  <conditionalFormatting sqref="AM52:AP52">
    <cfRule type="expression" dxfId="675" priority="290">
      <formula>AM53&gt;0</formula>
    </cfRule>
  </conditionalFormatting>
  <conditionalFormatting sqref="AM54:AP54">
    <cfRule type="expression" dxfId="674" priority="289">
      <formula>AM55&gt;0</formula>
    </cfRule>
  </conditionalFormatting>
  <conditionalFormatting sqref="AM56:AP56">
    <cfRule type="expression" dxfId="673" priority="288">
      <formula>AM57&gt;0</formula>
    </cfRule>
  </conditionalFormatting>
  <conditionalFormatting sqref="AM58:AP58">
    <cfRule type="expression" dxfId="672" priority="287">
      <formula>AM59&gt;0</formula>
    </cfRule>
  </conditionalFormatting>
  <conditionalFormatting sqref="AM60:AP60">
    <cfRule type="expression" dxfId="671" priority="286">
      <formula>AM61&gt;0</formula>
    </cfRule>
  </conditionalFormatting>
  <conditionalFormatting sqref="AM62:AP62">
    <cfRule type="expression" dxfId="670" priority="285">
      <formula>AM63&gt;0</formula>
    </cfRule>
  </conditionalFormatting>
  <conditionalFormatting sqref="AM64:AP64">
    <cfRule type="expression" dxfId="669" priority="284">
      <formula>AM65&gt;0</formula>
    </cfRule>
  </conditionalFormatting>
  <conditionalFormatting sqref="AM66:AP66">
    <cfRule type="expression" dxfId="668" priority="1163">
      <formula>AM67&gt;0</formula>
    </cfRule>
  </conditionalFormatting>
  <conditionalFormatting sqref="AM68:AP68">
    <cfRule type="expression" dxfId="667" priority="823">
      <formula>AM69&gt;0</formula>
    </cfRule>
  </conditionalFormatting>
  <conditionalFormatting sqref="AM70:AP70">
    <cfRule type="expression" dxfId="666" priority="637">
      <formula>AM71&gt;0</formula>
    </cfRule>
  </conditionalFormatting>
  <conditionalFormatting sqref="AM72:AP72">
    <cfRule type="expression" dxfId="665" priority="661">
      <formula>AM73&gt;0</formula>
    </cfRule>
  </conditionalFormatting>
  <conditionalFormatting sqref="AM74:AP74">
    <cfRule type="expression" dxfId="664" priority="685">
      <formula>AM75&gt;0</formula>
    </cfRule>
  </conditionalFormatting>
  <conditionalFormatting sqref="AM76:AP76">
    <cfRule type="expression" dxfId="663" priority="709">
      <formula>AM77&gt;0</formula>
    </cfRule>
  </conditionalFormatting>
  <conditionalFormatting sqref="AM78:AP78">
    <cfRule type="expression" dxfId="662" priority="733">
      <formula>AM79&gt;0</formula>
    </cfRule>
  </conditionalFormatting>
  <conditionalFormatting sqref="AM80:AP80">
    <cfRule type="expression" dxfId="661" priority="757">
      <formula>AM81&gt;0</formula>
    </cfRule>
  </conditionalFormatting>
  <conditionalFormatting sqref="AM82:AP82">
    <cfRule type="expression" dxfId="660" priority="781">
      <formula>AM83&gt;0</formula>
    </cfRule>
  </conditionalFormatting>
  <conditionalFormatting sqref="AM84:AP84">
    <cfRule type="expression" dxfId="659" priority="822">
      <formula>AM85&gt;0</formula>
    </cfRule>
  </conditionalFormatting>
  <conditionalFormatting sqref="AM86:AP86">
    <cfRule type="expression" dxfId="658" priority="1162">
      <formula>AM87&gt;0</formula>
    </cfRule>
  </conditionalFormatting>
  <conditionalFormatting sqref="AM88:AP88">
    <cfRule type="expression" dxfId="657" priority="852">
      <formula>AM89&gt;0</formula>
    </cfRule>
  </conditionalFormatting>
  <conditionalFormatting sqref="AM90:AP90">
    <cfRule type="expression" dxfId="656" priority="876">
      <formula>AM91&gt;0</formula>
    </cfRule>
  </conditionalFormatting>
  <conditionalFormatting sqref="AM92:AP92">
    <cfRule type="expression" dxfId="655" priority="900">
      <formula>AM93&gt;0</formula>
    </cfRule>
  </conditionalFormatting>
  <conditionalFormatting sqref="AM94:AP94">
    <cfRule type="expression" dxfId="654" priority="924">
      <formula>AM95&gt;0</formula>
    </cfRule>
  </conditionalFormatting>
  <conditionalFormatting sqref="AM96:AP96">
    <cfRule type="expression" dxfId="653" priority="948">
      <formula>AM97&gt;0</formula>
    </cfRule>
  </conditionalFormatting>
  <conditionalFormatting sqref="AM98:AP98">
    <cfRule type="expression" dxfId="652" priority="972">
      <formula>AM99&gt;0</formula>
    </cfRule>
  </conditionalFormatting>
  <conditionalFormatting sqref="AM100:AP100">
    <cfRule type="expression" dxfId="651" priority="996">
      <formula>AM101&gt;0</formula>
    </cfRule>
  </conditionalFormatting>
  <conditionalFormatting sqref="AM102:AP102">
    <cfRule type="expression" dxfId="650" priority="1161">
      <formula>AM103&gt;0</formula>
    </cfRule>
  </conditionalFormatting>
  <conditionalFormatting sqref="AR10:AU10">
    <cfRule type="expression" dxfId="649" priority="1147">
      <formula>AR11&gt;0</formula>
    </cfRule>
  </conditionalFormatting>
  <conditionalFormatting sqref="AR12:AU12">
    <cfRule type="expression" dxfId="648" priority="283">
      <formula>AR13&gt;0</formula>
    </cfRule>
  </conditionalFormatting>
  <conditionalFormatting sqref="AR14:AU14">
    <cfRule type="expression" dxfId="647" priority="282">
      <formula>AR15&gt;0</formula>
    </cfRule>
  </conditionalFormatting>
  <conditionalFormatting sqref="AR16:AU16">
    <cfRule type="expression" dxfId="646" priority="281">
      <formula>AR17&gt;0</formula>
    </cfRule>
  </conditionalFormatting>
  <conditionalFormatting sqref="AR18:AU18">
    <cfRule type="expression" dxfId="645" priority="280">
      <formula>AR19&gt;0</formula>
    </cfRule>
  </conditionalFormatting>
  <conditionalFormatting sqref="AR20:AU20">
    <cfRule type="expression" dxfId="644" priority="279">
      <formula>AR21&gt;0</formula>
    </cfRule>
  </conditionalFormatting>
  <conditionalFormatting sqref="AR22:AU22">
    <cfRule type="expression" dxfId="643" priority="278">
      <formula>AR23&gt;0</formula>
    </cfRule>
  </conditionalFormatting>
  <conditionalFormatting sqref="AR24:AU24">
    <cfRule type="expression" dxfId="642" priority="277">
      <formula>AR25&gt;0</formula>
    </cfRule>
  </conditionalFormatting>
  <conditionalFormatting sqref="AR26:AU26">
    <cfRule type="expression" dxfId="641" priority="276">
      <formula>AR27&gt;0</formula>
    </cfRule>
  </conditionalFormatting>
  <conditionalFormatting sqref="AR28:AU28">
    <cfRule type="expression" dxfId="640" priority="275">
      <formula>AR29&gt;0</formula>
    </cfRule>
  </conditionalFormatting>
  <conditionalFormatting sqref="AR30:AU30">
    <cfRule type="expression" dxfId="639" priority="274">
      <formula>AR31&gt;0</formula>
    </cfRule>
  </conditionalFormatting>
  <conditionalFormatting sqref="AR32:AU32">
    <cfRule type="expression" dxfId="638" priority="273">
      <formula>AR33&gt;0</formula>
    </cfRule>
  </conditionalFormatting>
  <conditionalFormatting sqref="AR34:AU34">
    <cfRule type="expression" dxfId="637" priority="272">
      <formula>AR35&gt;0</formula>
    </cfRule>
  </conditionalFormatting>
  <conditionalFormatting sqref="AR36:AU36">
    <cfRule type="expression" dxfId="636" priority="271">
      <formula>AR37&gt;0</formula>
    </cfRule>
  </conditionalFormatting>
  <conditionalFormatting sqref="AR38:AU38">
    <cfRule type="expression" dxfId="635" priority="270">
      <formula>AR39&gt;0</formula>
    </cfRule>
  </conditionalFormatting>
  <conditionalFormatting sqref="AR40:AU40">
    <cfRule type="expression" dxfId="634" priority="269">
      <formula>AR41&gt;0</formula>
    </cfRule>
  </conditionalFormatting>
  <conditionalFormatting sqref="AR42:AU42">
    <cfRule type="expression" dxfId="633" priority="268">
      <formula>AR43&gt;0</formula>
    </cfRule>
  </conditionalFormatting>
  <conditionalFormatting sqref="AR44:AU44">
    <cfRule type="expression" dxfId="632" priority="267">
      <formula>AR45&gt;0</formula>
    </cfRule>
  </conditionalFormatting>
  <conditionalFormatting sqref="AR46:AU46">
    <cfRule type="expression" dxfId="631" priority="266">
      <formula>AR47&gt;0</formula>
    </cfRule>
  </conditionalFormatting>
  <conditionalFormatting sqref="AR48:AU48">
    <cfRule type="expression" dxfId="630" priority="265">
      <formula>AR49&gt;0</formula>
    </cfRule>
  </conditionalFormatting>
  <conditionalFormatting sqref="AR50:AU50">
    <cfRule type="expression" dxfId="629" priority="264">
      <formula>AR51&gt;0</formula>
    </cfRule>
  </conditionalFormatting>
  <conditionalFormatting sqref="AR52:AU52">
    <cfRule type="expression" dxfId="628" priority="263">
      <formula>AR53&gt;0</formula>
    </cfRule>
  </conditionalFormatting>
  <conditionalFormatting sqref="AR54:AU54">
    <cfRule type="expression" dxfId="627" priority="262">
      <formula>AR55&gt;0</formula>
    </cfRule>
  </conditionalFormatting>
  <conditionalFormatting sqref="AR56:AU56">
    <cfRule type="expression" dxfId="626" priority="261">
      <formula>AR57&gt;0</formula>
    </cfRule>
  </conditionalFormatting>
  <conditionalFormatting sqref="AR58:AU58">
    <cfRule type="expression" dxfId="625" priority="260">
      <formula>AR59&gt;0</formula>
    </cfRule>
  </conditionalFormatting>
  <conditionalFormatting sqref="AR60:AU60">
    <cfRule type="expression" dxfId="624" priority="259">
      <formula>AR61&gt;0</formula>
    </cfRule>
  </conditionalFormatting>
  <conditionalFormatting sqref="AR62:AU62">
    <cfRule type="expression" dxfId="623" priority="258">
      <formula>AR63&gt;0</formula>
    </cfRule>
  </conditionalFormatting>
  <conditionalFormatting sqref="AR64:AU64">
    <cfRule type="expression" dxfId="622" priority="257">
      <formula>AR65&gt;0</formula>
    </cfRule>
  </conditionalFormatting>
  <conditionalFormatting sqref="AR66:AU66">
    <cfRule type="expression" dxfId="621" priority="1154">
      <formula>AR67&gt;0</formula>
    </cfRule>
  </conditionalFormatting>
  <conditionalFormatting sqref="AR68:AU68">
    <cfRule type="expression" dxfId="620" priority="821">
      <formula>AR69&gt;0</formula>
    </cfRule>
  </conditionalFormatting>
  <conditionalFormatting sqref="AR70:AU70">
    <cfRule type="expression" dxfId="619" priority="636">
      <formula>AR71&gt;0</formula>
    </cfRule>
  </conditionalFormatting>
  <conditionalFormatting sqref="AR72:AU72">
    <cfRule type="expression" dxfId="618" priority="660">
      <formula>AR73&gt;0</formula>
    </cfRule>
  </conditionalFormatting>
  <conditionalFormatting sqref="AR74:AU74">
    <cfRule type="expression" dxfId="617" priority="684">
      <formula>AR75&gt;0</formula>
    </cfRule>
  </conditionalFormatting>
  <conditionalFormatting sqref="AR76:AU76">
    <cfRule type="expression" dxfId="616" priority="708">
      <formula>AR77&gt;0</formula>
    </cfRule>
  </conditionalFormatting>
  <conditionalFormatting sqref="AR78:AU78">
    <cfRule type="expression" dxfId="615" priority="732">
      <formula>AR79&gt;0</formula>
    </cfRule>
  </conditionalFormatting>
  <conditionalFormatting sqref="AR80:AU80">
    <cfRule type="expression" dxfId="614" priority="756">
      <formula>AR81&gt;0</formula>
    </cfRule>
  </conditionalFormatting>
  <conditionalFormatting sqref="AR82:AU82">
    <cfRule type="expression" dxfId="613" priority="780">
      <formula>AR83&gt;0</formula>
    </cfRule>
  </conditionalFormatting>
  <conditionalFormatting sqref="AR84:AU84">
    <cfRule type="expression" dxfId="612" priority="820">
      <formula>AR85&gt;0</formula>
    </cfRule>
  </conditionalFormatting>
  <conditionalFormatting sqref="AR86:AU86">
    <cfRule type="expression" dxfId="611" priority="1153">
      <formula>AR87&gt;0</formula>
    </cfRule>
  </conditionalFormatting>
  <conditionalFormatting sqref="AR88:AU88">
    <cfRule type="expression" dxfId="610" priority="851">
      <formula>AR89&gt;0</formula>
    </cfRule>
  </conditionalFormatting>
  <conditionalFormatting sqref="AR90:AU90">
    <cfRule type="expression" dxfId="609" priority="875">
      <formula>AR91&gt;0</formula>
    </cfRule>
  </conditionalFormatting>
  <conditionalFormatting sqref="AR92:AU92">
    <cfRule type="expression" dxfId="608" priority="899">
      <formula>AR93&gt;0</formula>
    </cfRule>
  </conditionalFormatting>
  <conditionalFormatting sqref="AR94:AU94">
    <cfRule type="expression" dxfId="607" priority="923">
      <formula>AR95&gt;0</formula>
    </cfRule>
  </conditionalFormatting>
  <conditionalFormatting sqref="AR96:AU96">
    <cfRule type="expression" dxfId="606" priority="947">
      <formula>AR97&gt;0</formula>
    </cfRule>
  </conditionalFormatting>
  <conditionalFormatting sqref="AR98:AU98">
    <cfRule type="expression" dxfId="605" priority="971">
      <formula>AR99&gt;0</formula>
    </cfRule>
  </conditionalFormatting>
  <conditionalFormatting sqref="AR100:AU100">
    <cfRule type="expression" dxfId="604" priority="995">
      <formula>AR101&gt;0</formula>
    </cfRule>
  </conditionalFormatting>
  <conditionalFormatting sqref="AR102:AU102">
    <cfRule type="expression" dxfId="603" priority="1152">
      <formula>AR103&gt;0</formula>
    </cfRule>
  </conditionalFormatting>
  <conditionalFormatting sqref="AW10:AZ10">
    <cfRule type="expression" dxfId="602" priority="1138">
      <formula>AW11&gt;0</formula>
    </cfRule>
  </conditionalFormatting>
  <conditionalFormatting sqref="AW12:AZ12">
    <cfRule type="expression" dxfId="601" priority="256">
      <formula>AW13&gt;0</formula>
    </cfRule>
  </conditionalFormatting>
  <conditionalFormatting sqref="AW14:AZ14">
    <cfRule type="expression" dxfId="600" priority="255">
      <formula>AW15&gt;0</formula>
    </cfRule>
  </conditionalFormatting>
  <conditionalFormatting sqref="AW16:AZ16">
    <cfRule type="expression" dxfId="599" priority="254">
      <formula>AW17&gt;0</formula>
    </cfRule>
  </conditionalFormatting>
  <conditionalFormatting sqref="AW18:AZ18">
    <cfRule type="expression" dxfId="598" priority="253">
      <formula>AW19&gt;0</formula>
    </cfRule>
  </conditionalFormatting>
  <conditionalFormatting sqref="AW20:AZ20">
    <cfRule type="expression" dxfId="597" priority="252">
      <formula>AW21&gt;0</formula>
    </cfRule>
  </conditionalFormatting>
  <conditionalFormatting sqref="AW22:AZ22">
    <cfRule type="expression" dxfId="596" priority="251">
      <formula>AW23&gt;0</formula>
    </cfRule>
  </conditionalFormatting>
  <conditionalFormatting sqref="AW24:AZ24">
    <cfRule type="expression" dxfId="595" priority="250">
      <formula>AW25&gt;0</formula>
    </cfRule>
  </conditionalFormatting>
  <conditionalFormatting sqref="AW26:AZ26">
    <cfRule type="expression" dxfId="594" priority="249">
      <formula>AW27&gt;0</formula>
    </cfRule>
  </conditionalFormatting>
  <conditionalFormatting sqref="AW28:AZ28">
    <cfRule type="expression" dxfId="593" priority="248">
      <formula>AW29&gt;0</formula>
    </cfRule>
  </conditionalFormatting>
  <conditionalFormatting sqref="AW30:AZ30">
    <cfRule type="expression" dxfId="592" priority="247">
      <formula>AW31&gt;0</formula>
    </cfRule>
  </conditionalFormatting>
  <conditionalFormatting sqref="AW32:AZ32">
    <cfRule type="expression" dxfId="591" priority="246">
      <formula>AW33&gt;0</formula>
    </cfRule>
  </conditionalFormatting>
  <conditionalFormatting sqref="AW34:AZ34">
    <cfRule type="expression" dxfId="590" priority="245">
      <formula>AW35&gt;0</formula>
    </cfRule>
  </conditionalFormatting>
  <conditionalFormatting sqref="AW36:AZ36">
    <cfRule type="expression" dxfId="589" priority="244">
      <formula>AW37&gt;0</formula>
    </cfRule>
  </conditionalFormatting>
  <conditionalFormatting sqref="AW38:AZ38">
    <cfRule type="expression" dxfId="588" priority="243">
      <formula>AW39&gt;0</formula>
    </cfRule>
  </conditionalFormatting>
  <conditionalFormatting sqref="AW40:AZ40">
    <cfRule type="expression" dxfId="587" priority="242">
      <formula>AW41&gt;0</formula>
    </cfRule>
  </conditionalFormatting>
  <conditionalFormatting sqref="AW42:AZ42">
    <cfRule type="expression" dxfId="586" priority="241">
      <formula>AW43&gt;0</formula>
    </cfRule>
  </conditionalFormatting>
  <conditionalFormatting sqref="AW44:AZ44">
    <cfRule type="expression" dxfId="585" priority="240">
      <formula>AW45&gt;0</formula>
    </cfRule>
  </conditionalFormatting>
  <conditionalFormatting sqref="AW46:AZ46">
    <cfRule type="expression" dxfId="584" priority="239">
      <formula>AW47&gt;0</formula>
    </cfRule>
  </conditionalFormatting>
  <conditionalFormatting sqref="AW48:AZ48">
    <cfRule type="expression" dxfId="583" priority="238">
      <formula>AW49&gt;0</formula>
    </cfRule>
  </conditionalFormatting>
  <conditionalFormatting sqref="AW50:AZ50">
    <cfRule type="expression" dxfId="582" priority="237">
      <formula>AW51&gt;0</formula>
    </cfRule>
  </conditionalFormatting>
  <conditionalFormatting sqref="AW52:AZ52">
    <cfRule type="expression" dxfId="581" priority="236">
      <formula>AW53&gt;0</formula>
    </cfRule>
  </conditionalFormatting>
  <conditionalFormatting sqref="AW54:AZ54">
    <cfRule type="expression" dxfId="580" priority="235">
      <formula>AW55&gt;0</formula>
    </cfRule>
  </conditionalFormatting>
  <conditionalFormatting sqref="AW56:AZ56">
    <cfRule type="expression" dxfId="579" priority="234">
      <formula>AW57&gt;0</formula>
    </cfRule>
  </conditionalFormatting>
  <conditionalFormatting sqref="AW58:AZ58">
    <cfRule type="expression" dxfId="578" priority="233">
      <formula>AW59&gt;0</formula>
    </cfRule>
  </conditionalFormatting>
  <conditionalFormatting sqref="AW60:AZ60">
    <cfRule type="expression" dxfId="577" priority="232">
      <formula>AW61&gt;0</formula>
    </cfRule>
  </conditionalFormatting>
  <conditionalFormatting sqref="AW62:AZ62">
    <cfRule type="expression" dxfId="576" priority="231">
      <formula>AW63&gt;0</formula>
    </cfRule>
  </conditionalFormatting>
  <conditionalFormatting sqref="AW64:AZ64">
    <cfRule type="expression" dxfId="575" priority="230">
      <formula>AW65&gt;0</formula>
    </cfRule>
  </conditionalFormatting>
  <conditionalFormatting sqref="AW66:AZ66">
    <cfRule type="expression" dxfId="574" priority="1145">
      <formula>AW67&gt;0</formula>
    </cfRule>
  </conditionalFormatting>
  <conditionalFormatting sqref="AW68:AZ68">
    <cfRule type="expression" dxfId="573" priority="819">
      <formula>AW69&gt;0</formula>
    </cfRule>
  </conditionalFormatting>
  <conditionalFormatting sqref="AW70:AZ70">
    <cfRule type="expression" dxfId="572" priority="635">
      <formula>AW71&gt;0</formula>
    </cfRule>
  </conditionalFormatting>
  <conditionalFormatting sqref="AW72:AZ72">
    <cfRule type="expression" dxfId="571" priority="659">
      <formula>AW73&gt;0</formula>
    </cfRule>
  </conditionalFormatting>
  <conditionalFormatting sqref="AW74:AZ74">
    <cfRule type="expression" dxfId="570" priority="683">
      <formula>AW75&gt;0</formula>
    </cfRule>
  </conditionalFormatting>
  <conditionalFormatting sqref="AW76:AZ76">
    <cfRule type="expression" dxfId="569" priority="707">
      <formula>AW77&gt;0</formula>
    </cfRule>
  </conditionalFormatting>
  <conditionalFormatting sqref="AW78:AZ78">
    <cfRule type="expression" dxfId="568" priority="731">
      <formula>AW79&gt;0</formula>
    </cfRule>
  </conditionalFormatting>
  <conditionalFormatting sqref="AW80:AZ80">
    <cfRule type="expression" dxfId="567" priority="755">
      <formula>AW81&gt;0</formula>
    </cfRule>
  </conditionalFormatting>
  <conditionalFormatting sqref="AW82:AZ82">
    <cfRule type="expression" dxfId="566" priority="779">
      <formula>AW83&gt;0</formula>
    </cfRule>
  </conditionalFormatting>
  <conditionalFormatting sqref="AW84:AZ84">
    <cfRule type="expression" dxfId="565" priority="818">
      <formula>AW85&gt;0</formula>
    </cfRule>
  </conditionalFormatting>
  <conditionalFormatting sqref="AW86:AZ86">
    <cfRule type="expression" dxfId="564" priority="1144">
      <formula>AW87&gt;0</formula>
    </cfRule>
  </conditionalFormatting>
  <conditionalFormatting sqref="AW88:AZ88">
    <cfRule type="expression" dxfId="563" priority="850">
      <formula>AW89&gt;0</formula>
    </cfRule>
  </conditionalFormatting>
  <conditionalFormatting sqref="AW90:AZ90">
    <cfRule type="expression" dxfId="562" priority="874">
      <formula>AW91&gt;0</formula>
    </cfRule>
  </conditionalFormatting>
  <conditionalFormatting sqref="AW92:AZ92">
    <cfRule type="expression" dxfId="561" priority="898">
      <formula>AW93&gt;0</formula>
    </cfRule>
  </conditionalFormatting>
  <conditionalFormatting sqref="AW94:AZ94">
    <cfRule type="expression" dxfId="560" priority="922">
      <formula>AW95&gt;0</formula>
    </cfRule>
  </conditionalFormatting>
  <conditionalFormatting sqref="AW96:AZ96">
    <cfRule type="expression" dxfId="559" priority="946">
      <formula>AW97&gt;0</formula>
    </cfRule>
  </conditionalFormatting>
  <conditionalFormatting sqref="AW98:AZ98">
    <cfRule type="expression" dxfId="558" priority="970">
      <formula>AW99&gt;0</formula>
    </cfRule>
  </conditionalFormatting>
  <conditionalFormatting sqref="AW100:AZ100">
    <cfRule type="expression" dxfId="557" priority="994">
      <formula>AW101&gt;0</formula>
    </cfRule>
  </conditionalFormatting>
  <conditionalFormatting sqref="AW102:AZ102">
    <cfRule type="expression" dxfId="556" priority="1143">
      <formula>AW103&gt;0</formula>
    </cfRule>
  </conditionalFormatting>
  <conditionalFormatting sqref="BB10:BE10">
    <cfRule type="expression" dxfId="555" priority="1129">
      <formula>BB11&gt;0</formula>
    </cfRule>
  </conditionalFormatting>
  <conditionalFormatting sqref="BB12:BE12">
    <cfRule type="expression" dxfId="554" priority="229">
      <formula>BB13&gt;0</formula>
    </cfRule>
  </conditionalFormatting>
  <conditionalFormatting sqref="BB14:BE14">
    <cfRule type="expression" dxfId="553" priority="228">
      <formula>BB15&gt;0</formula>
    </cfRule>
  </conditionalFormatting>
  <conditionalFormatting sqref="BB16:BE16">
    <cfRule type="expression" dxfId="552" priority="227">
      <formula>BB17&gt;0</formula>
    </cfRule>
  </conditionalFormatting>
  <conditionalFormatting sqref="BB18:BE18">
    <cfRule type="expression" dxfId="551" priority="226">
      <formula>BB19&gt;0</formula>
    </cfRule>
  </conditionalFormatting>
  <conditionalFormatting sqref="BB20:BE20">
    <cfRule type="expression" dxfId="550" priority="225">
      <formula>BB21&gt;0</formula>
    </cfRule>
  </conditionalFormatting>
  <conditionalFormatting sqref="BB22:BE22">
    <cfRule type="expression" dxfId="549" priority="224">
      <formula>BB23&gt;0</formula>
    </cfRule>
  </conditionalFormatting>
  <conditionalFormatting sqref="BB24:BE24">
    <cfRule type="expression" dxfId="548" priority="223">
      <formula>BB25&gt;0</formula>
    </cfRule>
  </conditionalFormatting>
  <conditionalFormatting sqref="BB26:BE26">
    <cfRule type="expression" dxfId="547" priority="222">
      <formula>BB27&gt;0</formula>
    </cfRule>
  </conditionalFormatting>
  <conditionalFormatting sqref="BB28:BE28">
    <cfRule type="expression" dxfId="546" priority="221">
      <formula>BB29&gt;0</formula>
    </cfRule>
  </conditionalFormatting>
  <conditionalFormatting sqref="BB30:BE30">
    <cfRule type="expression" dxfId="545" priority="220">
      <formula>BB31&gt;0</formula>
    </cfRule>
  </conditionalFormatting>
  <conditionalFormatting sqref="BB32:BE32">
    <cfRule type="expression" dxfId="544" priority="219">
      <formula>BB33&gt;0</formula>
    </cfRule>
  </conditionalFormatting>
  <conditionalFormatting sqref="BB34:BE34">
    <cfRule type="expression" dxfId="543" priority="218">
      <formula>BB35&gt;0</formula>
    </cfRule>
  </conditionalFormatting>
  <conditionalFormatting sqref="BB36:BE36">
    <cfRule type="expression" dxfId="542" priority="217">
      <formula>BB37&gt;0</formula>
    </cfRule>
  </conditionalFormatting>
  <conditionalFormatting sqref="BB38:BE38">
    <cfRule type="expression" dxfId="541" priority="216">
      <formula>BB39&gt;0</formula>
    </cfRule>
  </conditionalFormatting>
  <conditionalFormatting sqref="BB40:BE40">
    <cfRule type="expression" dxfId="540" priority="215">
      <formula>BB41&gt;0</formula>
    </cfRule>
  </conditionalFormatting>
  <conditionalFormatting sqref="BB42:BE42">
    <cfRule type="expression" dxfId="539" priority="214">
      <formula>BB43&gt;0</formula>
    </cfRule>
  </conditionalFormatting>
  <conditionalFormatting sqref="BB44:BE44">
    <cfRule type="expression" dxfId="538" priority="213">
      <formula>BB45&gt;0</formula>
    </cfRule>
  </conditionalFormatting>
  <conditionalFormatting sqref="BB46:BE46">
    <cfRule type="expression" dxfId="537" priority="212">
      <formula>BB47&gt;0</formula>
    </cfRule>
  </conditionalFormatting>
  <conditionalFormatting sqref="BB48:BE48">
    <cfRule type="expression" dxfId="536" priority="211">
      <formula>BB49&gt;0</formula>
    </cfRule>
  </conditionalFormatting>
  <conditionalFormatting sqref="BB50:BE50">
    <cfRule type="expression" dxfId="535" priority="210">
      <formula>BB51&gt;0</formula>
    </cfRule>
  </conditionalFormatting>
  <conditionalFormatting sqref="BB52:BE52">
    <cfRule type="expression" dxfId="534" priority="209">
      <formula>BB53&gt;0</formula>
    </cfRule>
  </conditionalFormatting>
  <conditionalFormatting sqref="BB54:BE54">
    <cfRule type="expression" dxfId="533" priority="208">
      <formula>BB55&gt;0</formula>
    </cfRule>
  </conditionalFormatting>
  <conditionalFormatting sqref="BB56:BE56">
    <cfRule type="expression" dxfId="532" priority="207">
      <formula>BB57&gt;0</formula>
    </cfRule>
  </conditionalFormatting>
  <conditionalFormatting sqref="BB58:BE58">
    <cfRule type="expression" dxfId="531" priority="206">
      <formula>BB59&gt;0</formula>
    </cfRule>
  </conditionalFormatting>
  <conditionalFormatting sqref="BB60:BE60">
    <cfRule type="expression" dxfId="530" priority="205">
      <formula>BB61&gt;0</formula>
    </cfRule>
  </conditionalFormatting>
  <conditionalFormatting sqref="BB62:BE62">
    <cfRule type="expression" dxfId="529" priority="204">
      <formula>BB63&gt;0</formula>
    </cfRule>
  </conditionalFormatting>
  <conditionalFormatting sqref="BB64:BE64">
    <cfRule type="expression" dxfId="528" priority="203">
      <formula>BB65&gt;0</formula>
    </cfRule>
  </conditionalFormatting>
  <conditionalFormatting sqref="BB66:BE66">
    <cfRule type="expression" dxfId="527" priority="1136">
      <formula>BB67&gt;0</formula>
    </cfRule>
  </conditionalFormatting>
  <conditionalFormatting sqref="BB68:BE68">
    <cfRule type="expression" dxfId="526" priority="817">
      <formula>BB69&gt;0</formula>
    </cfRule>
  </conditionalFormatting>
  <conditionalFormatting sqref="BB70:BE70">
    <cfRule type="expression" dxfId="525" priority="634">
      <formula>BB71&gt;0</formula>
    </cfRule>
  </conditionalFormatting>
  <conditionalFormatting sqref="BB72:BE72">
    <cfRule type="expression" dxfId="524" priority="658">
      <formula>BB73&gt;0</formula>
    </cfRule>
  </conditionalFormatting>
  <conditionalFormatting sqref="BB74:BE74">
    <cfRule type="expression" dxfId="523" priority="682">
      <formula>BB75&gt;0</formula>
    </cfRule>
  </conditionalFormatting>
  <conditionalFormatting sqref="BB76:BE76">
    <cfRule type="expression" dxfId="522" priority="706">
      <formula>BB77&gt;0</formula>
    </cfRule>
  </conditionalFormatting>
  <conditionalFormatting sqref="BB78:BE78">
    <cfRule type="expression" dxfId="521" priority="730">
      <formula>BB79&gt;0</formula>
    </cfRule>
  </conditionalFormatting>
  <conditionalFormatting sqref="BB80:BE80">
    <cfRule type="expression" dxfId="520" priority="754">
      <formula>BB81&gt;0</formula>
    </cfRule>
  </conditionalFormatting>
  <conditionalFormatting sqref="BB82:BE82">
    <cfRule type="expression" dxfId="519" priority="778">
      <formula>BB83&gt;0</formula>
    </cfRule>
  </conditionalFormatting>
  <conditionalFormatting sqref="BB84:BE84">
    <cfRule type="expression" dxfId="518" priority="816">
      <formula>BB85&gt;0</formula>
    </cfRule>
  </conditionalFormatting>
  <conditionalFormatting sqref="BB86:BE86">
    <cfRule type="expression" dxfId="517" priority="1135">
      <formula>BB87&gt;0</formula>
    </cfRule>
  </conditionalFormatting>
  <conditionalFormatting sqref="BB88:BE88">
    <cfRule type="expression" dxfId="516" priority="849">
      <formula>BB89&gt;0</formula>
    </cfRule>
  </conditionalFormatting>
  <conditionalFormatting sqref="BB90:BE90">
    <cfRule type="expression" dxfId="515" priority="873">
      <formula>BB91&gt;0</formula>
    </cfRule>
  </conditionalFormatting>
  <conditionalFormatting sqref="BB92:BE92">
    <cfRule type="expression" dxfId="514" priority="897">
      <formula>BB93&gt;0</formula>
    </cfRule>
  </conditionalFormatting>
  <conditionalFormatting sqref="BB94:BE94">
    <cfRule type="expression" dxfId="513" priority="921">
      <formula>BB95&gt;0</formula>
    </cfRule>
  </conditionalFormatting>
  <conditionalFormatting sqref="BB96:BE96">
    <cfRule type="expression" dxfId="512" priority="945">
      <formula>BB97&gt;0</formula>
    </cfRule>
  </conditionalFormatting>
  <conditionalFormatting sqref="BB98:BE98">
    <cfRule type="expression" dxfId="511" priority="969">
      <formula>BB99&gt;0</formula>
    </cfRule>
  </conditionalFormatting>
  <conditionalFormatting sqref="BB100:BE100">
    <cfRule type="expression" dxfId="510" priority="993">
      <formula>BB101&gt;0</formula>
    </cfRule>
  </conditionalFormatting>
  <conditionalFormatting sqref="BB102:BE102">
    <cfRule type="expression" dxfId="509" priority="1134">
      <formula>BB103&gt;0</formula>
    </cfRule>
  </conditionalFormatting>
  <conditionalFormatting sqref="BG10:BJ10">
    <cfRule type="expression" dxfId="508" priority="1120">
      <formula>BG11&gt;0</formula>
    </cfRule>
  </conditionalFormatting>
  <conditionalFormatting sqref="BG12:BJ12">
    <cfRule type="expression" dxfId="507" priority="1121">
      <formula>BG13&gt;0</formula>
    </cfRule>
  </conditionalFormatting>
  <conditionalFormatting sqref="BG14:BJ14">
    <cfRule type="expression" dxfId="506" priority="1124">
      <formula>BG15&gt;0</formula>
    </cfRule>
  </conditionalFormatting>
  <conditionalFormatting sqref="BG16:BJ16">
    <cfRule type="expression" dxfId="505" priority="1123">
      <formula>BG17&gt;0</formula>
    </cfRule>
  </conditionalFormatting>
  <conditionalFormatting sqref="BG20:BJ20">
    <cfRule type="expression" dxfId="504" priority="162">
      <formula>BG21&gt;0</formula>
    </cfRule>
  </conditionalFormatting>
  <conditionalFormatting sqref="BG24:BJ24">
    <cfRule type="expression" dxfId="503" priority="176">
      <formula>BG25&gt;0</formula>
    </cfRule>
  </conditionalFormatting>
  <conditionalFormatting sqref="BG26:BJ26">
    <cfRule type="expression" dxfId="502" priority="159">
      <formula>BG27&gt;0</formula>
    </cfRule>
  </conditionalFormatting>
  <conditionalFormatting sqref="BG28:BJ28">
    <cfRule type="expression" dxfId="501" priority="145">
      <formula>BG29&gt;0</formula>
    </cfRule>
  </conditionalFormatting>
  <conditionalFormatting sqref="BG64:BJ64">
    <cfRule type="expression" dxfId="500" priority="1128">
      <formula>BG65&gt;0</formula>
    </cfRule>
  </conditionalFormatting>
  <conditionalFormatting sqref="BG66:BJ66">
    <cfRule type="expression" dxfId="499" priority="1127">
      <formula>BG67&gt;0</formula>
    </cfRule>
  </conditionalFormatting>
  <conditionalFormatting sqref="BG68:BJ68">
    <cfRule type="expression" dxfId="498" priority="815">
      <formula>BG69&gt;0</formula>
    </cfRule>
  </conditionalFormatting>
  <conditionalFormatting sqref="BG70:BJ70">
    <cfRule type="expression" dxfId="497" priority="633">
      <formula>BG71&gt;0</formula>
    </cfRule>
  </conditionalFormatting>
  <conditionalFormatting sqref="BG72:BJ72">
    <cfRule type="expression" dxfId="496" priority="657">
      <formula>BG73&gt;0</formula>
    </cfRule>
  </conditionalFormatting>
  <conditionalFormatting sqref="BG74:BJ74">
    <cfRule type="expression" dxfId="495" priority="681">
      <formula>BG75&gt;0</formula>
    </cfRule>
  </conditionalFormatting>
  <conditionalFormatting sqref="BG76:BJ76">
    <cfRule type="expression" dxfId="494" priority="705">
      <formula>BG77&gt;0</formula>
    </cfRule>
  </conditionalFormatting>
  <conditionalFormatting sqref="BG78:BJ78">
    <cfRule type="expression" dxfId="493" priority="729">
      <formula>BG79&gt;0</formula>
    </cfRule>
  </conditionalFormatting>
  <conditionalFormatting sqref="BG80:BJ80">
    <cfRule type="expression" dxfId="492" priority="753">
      <formula>BG81&gt;0</formula>
    </cfRule>
  </conditionalFormatting>
  <conditionalFormatting sqref="BG82:BJ82">
    <cfRule type="expression" dxfId="491" priority="777">
      <formula>BG83&gt;0</formula>
    </cfRule>
  </conditionalFormatting>
  <conditionalFormatting sqref="BG84:BJ84">
    <cfRule type="expression" dxfId="490" priority="814">
      <formula>BG85&gt;0</formula>
    </cfRule>
  </conditionalFormatting>
  <conditionalFormatting sqref="BG86:BJ86">
    <cfRule type="expression" dxfId="489" priority="1126">
      <formula>BG87&gt;0</formula>
    </cfRule>
  </conditionalFormatting>
  <conditionalFormatting sqref="BG88:BJ88">
    <cfRule type="expression" dxfId="488" priority="848">
      <formula>BG89&gt;0</formula>
    </cfRule>
  </conditionalFormatting>
  <conditionalFormatting sqref="BG90:BJ90">
    <cfRule type="expression" dxfId="487" priority="872">
      <formula>BG91&gt;0</formula>
    </cfRule>
  </conditionalFormatting>
  <conditionalFormatting sqref="BG92:BJ92">
    <cfRule type="expression" dxfId="486" priority="896">
      <formula>BG93&gt;0</formula>
    </cfRule>
  </conditionalFormatting>
  <conditionalFormatting sqref="BG94:BJ94">
    <cfRule type="expression" dxfId="485" priority="920">
      <formula>BG95&gt;0</formula>
    </cfRule>
  </conditionalFormatting>
  <conditionalFormatting sqref="BG96:BJ96">
    <cfRule type="expression" dxfId="484" priority="944">
      <formula>BG97&gt;0</formula>
    </cfRule>
  </conditionalFormatting>
  <conditionalFormatting sqref="BG98:BJ98">
    <cfRule type="expression" dxfId="483" priority="968">
      <formula>BG99&gt;0</formula>
    </cfRule>
  </conditionalFormatting>
  <conditionalFormatting sqref="BG100:BJ100">
    <cfRule type="expression" dxfId="482" priority="992">
      <formula>BG101&gt;0</formula>
    </cfRule>
  </conditionalFormatting>
  <conditionalFormatting sqref="BG102:BJ102">
    <cfRule type="expression" dxfId="481" priority="1125">
      <formula>BG103&gt;0</formula>
    </cfRule>
  </conditionalFormatting>
  <conditionalFormatting sqref="BL10:BO10">
    <cfRule type="expression" dxfId="480" priority="1111">
      <formula>BL11&gt;0</formula>
    </cfRule>
  </conditionalFormatting>
  <conditionalFormatting sqref="BL12:BO12">
    <cfRule type="expression" dxfId="479" priority="1112">
      <formula>BL13&gt;0</formula>
    </cfRule>
  </conditionalFormatting>
  <conditionalFormatting sqref="BL14:BO14">
    <cfRule type="expression" dxfId="478" priority="1115">
      <formula>BL15&gt;0</formula>
    </cfRule>
  </conditionalFormatting>
  <conditionalFormatting sqref="BL16:BO16">
    <cfRule type="expression" dxfId="477" priority="1114">
      <formula>BL17&gt;0</formula>
    </cfRule>
  </conditionalFormatting>
  <conditionalFormatting sqref="BL20:BO20">
    <cfRule type="expression" dxfId="476" priority="161">
      <formula>BL21&gt;0</formula>
    </cfRule>
  </conditionalFormatting>
  <conditionalFormatting sqref="BL24:BO24">
    <cfRule type="expression" dxfId="475" priority="175">
      <formula>BL25&gt;0</formula>
    </cfRule>
  </conditionalFormatting>
  <conditionalFormatting sqref="BL26:BO26">
    <cfRule type="expression" dxfId="474" priority="158">
      <formula>BL27&gt;0</formula>
    </cfRule>
  </conditionalFormatting>
  <conditionalFormatting sqref="BL28:BO28">
    <cfRule type="expression" dxfId="473" priority="144">
      <formula>BL29&gt;0</formula>
    </cfRule>
  </conditionalFormatting>
  <conditionalFormatting sqref="BL64:BO64">
    <cfRule type="expression" dxfId="472" priority="1119">
      <formula>BL65&gt;0</formula>
    </cfRule>
  </conditionalFormatting>
  <conditionalFormatting sqref="BL66:BO66">
    <cfRule type="expression" dxfId="471" priority="1118">
      <formula>BL67&gt;0</formula>
    </cfRule>
  </conditionalFormatting>
  <conditionalFormatting sqref="BL68:BO68">
    <cfRule type="expression" dxfId="470" priority="813">
      <formula>BL69&gt;0</formula>
    </cfRule>
  </conditionalFormatting>
  <conditionalFormatting sqref="BL70:BO70">
    <cfRule type="expression" dxfId="469" priority="632">
      <formula>BL71&gt;0</formula>
    </cfRule>
  </conditionalFormatting>
  <conditionalFormatting sqref="BL72:BO72">
    <cfRule type="expression" dxfId="468" priority="656">
      <formula>BL73&gt;0</formula>
    </cfRule>
  </conditionalFormatting>
  <conditionalFormatting sqref="BL74:BO74">
    <cfRule type="expression" dxfId="467" priority="680">
      <formula>BL75&gt;0</formula>
    </cfRule>
  </conditionalFormatting>
  <conditionalFormatting sqref="BL76:BO76">
    <cfRule type="expression" dxfId="466" priority="704">
      <formula>BL77&gt;0</formula>
    </cfRule>
  </conditionalFormatting>
  <conditionalFormatting sqref="BL78:BO78">
    <cfRule type="expression" dxfId="465" priority="728">
      <formula>BL79&gt;0</formula>
    </cfRule>
  </conditionalFormatting>
  <conditionalFormatting sqref="BL80:BO80">
    <cfRule type="expression" dxfId="464" priority="752">
      <formula>BL81&gt;0</formula>
    </cfRule>
  </conditionalFormatting>
  <conditionalFormatting sqref="BL82:BO82">
    <cfRule type="expression" dxfId="463" priority="776">
      <formula>BL83&gt;0</formula>
    </cfRule>
  </conditionalFormatting>
  <conditionalFormatting sqref="BL84:BO84">
    <cfRule type="expression" dxfId="462" priority="812">
      <formula>BL85&gt;0</formula>
    </cfRule>
  </conditionalFormatting>
  <conditionalFormatting sqref="BL86:BO86">
    <cfRule type="expression" dxfId="461" priority="1117">
      <formula>BL87&gt;0</formula>
    </cfRule>
  </conditionalFormatting>
  <conditionalFormatting sqref="BL88:BO88">
    <cfRule type="expression" dxfId="460" priority="847">
      <formula>BL89&gt;0</formula>
    </cfRule>
  </conditionalFormatting>
  <conditionalFormatting sqref="BL90:BO90">
    <cfRule type="expression" dxfId="459" priority="871">
      <formula>BL91&gt;0</formula>
    </cfRule>
  </conditionalFormatting>
  <conditionalFormatting sqref="BL92:BO92">
    <cfRule type="expression" dxfId="458" priority="895">
      <formula>BL93&gt;0</formula>
    </cfRule>
  </conditionalFormatting>
  <conditionalFormatting sqref="BL94:BO94">
    <cfRule type="expression" dxfId="457" priority="919">
      <formula>BL95&gt;0</formula>
    </cfRule>
  </conditionalFormatting>
  <conditionalFormatting sqref="BL96:BO96">
    <cfRule type="expression" dxfId="456" priority="943">
      <formula>BL97&gt;0</formula>
    </cfRule>
  </conditionalFormatting>
  <conditionalFormatting sqref="BL98:BO98">
    <cfRule type="expression" dxfId="455" priority="967">
      <formula>BL99&gt;0</formula>
    </cfRule>
  </conditionalFormatting>
  <conditionalFormatting sqref="BL100:BO100">
    <cfRule type="expression" dxfId="454" priority="991">
      <formula>BL101&gt;0</formula>
    </cfRule>
  </conditionalFormatting>
  <conditionalFormatting sqref="BL102:BO102">
    <cfRule type="expression" dxfId="453" priority="1116">
      <formula>BL103&gt;0</formula>
    </cfRule>
  </conditionalFormatting>
  <conditionalFormatting sqref="BQ10:BT10">
    <cfRule type="expression" dxfId="452" priority="1102">
      <formula>BQ11&gt;0</formula>
    </cfRule>
  </conditionalFormatting>
  <conditionalFormatting sqref="BQ12:BT12">
    <cfRule type="expression" dxfId="451" priority="1103">
      <formula>BQ13&gt;0</formula>
    </cfRule>
  </conditionalFormatting>
  <conditionalFormatting sqref="BQ14:BT14">
    <cfRule type="expression" dxfId="450" priority="1106">
      <formula>BQ15&gt;0</formula>
    </cfRule>
  </conditionalFormatting>
  <conditionalFormatting sqref="BQ16:BT16">
    <cfRule type="expression" dxfId="449" priority="1105">
      <formula>BQ17&gt;0</formula>
    </cfRule>
  </conditionalFormatting>
  <conditionalFormatting sqref="BQ20:BT20">
    <cfRule type="expression" dxfId="448" priority="160">
      <formula>BQ21&gt;0</formula>
    </cfRule>
  </conditionalFormatting>
  <conditionalFormatting sqref="BQ24:BT24">
    <cfRule type="expression" dxfId="447" priority="174">
      <formula>BQ25&gt;0</formula>
    </cfRule>
  </conditionalFormatting>
  <conditionalFormatting sqref="BQ26:BT26">
    <cfRule type="expression" dxfId="446" priority="157">
      <formula>BQ27&gt;0</formula>
    </cfRule>
  </conditionalFormatting>
  <conditionalFormatting sqref="BQ28:BT28">
    <cfRule type="expression" dxfId="445" priority="143">
      <formula>BQ29&gt;0</formula>
    </cfRule>
  </conditionalFormatting>
  <conditionalFormatting sqref="BQ30:BT30">
    <cfRule type="expression" dxfId="444" priority="131">
      <formula>BQ31&gt;0</formula>
    </cfRule>
  </conditionalFormatting>
  <conditionalFormatting sqref="BQ38:BT38">
    <cfRule type="expression" dxfId="443" priority="96">
      <formula>BQ39&gt;0</formula>
    </cfRule>
  </conditionalFormatting>
  <conditionalFormatting sqref="BQ64:BT64">
    <cfRule type="expression" dxfId="442" priority="1110">
      <formula>BQ65&gt;0</formula>
    </cfRule>
  </conditionalFormatting>
  <conditionalFormatting sqref="BQ66:BT66">
    <cfRule type="expression" dxfId="441" priority="1109">
      <formula>BQ67&gt;0</formula>
    </cfRule>
  </conditionalFormatting>
  <conditionalFormatting sqref="BQ68:BT68">
    <cfRule type="expression" dxfId="440" priority="811">
      <formula>BQ69&gt;0</formula>
    </cfRule>
  </conditionalFormatting>
  <conditionalFormatting sqref="BQ70:BT70">
    <cfRule type="expression" dxfId="439" priority="631">
      <formula>BQ71&gt;0</formula>
    </cfRule>
  </conditionalFormatting>
  <conditionalFormatting sqref="BQ72:BT72">
    <cfRule type="expression" dxfId="438" priority="655">
      <formula>BQ73&gt;0</formula>
    </cfRule>
  </conditionalFormatting>
  <conditionalFormatting sqref="BQ74:BT74">
    <cfRule type="expression" dxfId="437" priority="679">
      <formula>BQ75&gt;0</formula>
    </cfRule>
  </conditionalFormatting>
  <conditionalFormatting sqref="BQ76:BT76">
    <cfRule type="expression" dxfId="436" priority="703">
      <formula>BQ77&gt;0</formula>
    </cfRule>
  </conditionalFormatting>
  <conditionalFormatting sqref="BQ78:BT78">
    <cfRule type="expression" dxfId="435" priority="727">
      <formula>BQ79&gt;0</formula>
    </cfRule>
  </conditionalFormatting>
  <conditionalFormatting sqref="BQ80:BT80">
    <cfRule type="expression" dxfId="434" priority="751">
      <formula>BQ81&gt;0</formula>
    </cfRule>
  </conditionalFormatting>
  <conditionalFormatting sqref="BQ82:BT82">
    <cfRule type="expression" dxfId="433" priority="775">
      <formula>BQ83&gt;0</formula>
    </cfRule>
  </conditionalFormatting>
  <conditionalFormatting sqref="BQ84:BT84">
    <cfRule type="expression" dxfId="432" priority="810">
      <formula>BQ85&gt;0</formula>
    </cfRule>
  </conditionalFormatting>
  <conditionalFormatting sqref="BQ86:BT86">
    <cfRule type="expression" dxfId="431" priority="1108">
      <formula>BQ87&gt;0</formula>
    </cfRule>
  </conditionalFormatting>
  <conditionalFormatting sqref="BQ88:BT88">
    <cfRule type="expression" dxfId="430" priority="846">
      <formula>BQ89&gt;0</formula>
    </cfRule>
  </conditionalFormatting>
  <conditionalFormatting sqref="BQ90:BT90">
    <cfRule type="expression" dxfId="429" priority="870">
      <formula>BQ91&gt;0</formula>
    </cfRule>
  </conditionalFormatting>
  <conditionalFormatting sqref="BQ92:BT92">
    <cfRule type="expression" dxfId="428" priority="894">
      <formula>BQ93&gt;0</formula>
    </cfRule>
  </conditionalFormatting>
  <conditionalFormatting sqref="BQ94:BT94">
    <cfRule type="expression" dxfId="427" priority="918">
      <formula>BQ95&gt;0</formula>
    </cfRule>
  </conditionalFormatting>
  <conditionalFormatting sqref="BQ96:BT96">
    <cfRule type="expression" dxfId="426" priority="942">
      <formula>BQ97&gt;0</formula>
    </cfRule>
  </conditionalFormatting>
  <conditionalFormatting sqref="BQ98:BT98">
    <cfRule type="expression" dxfId="425" priority="966">
      <formula>BQ99&gt;0</formula>
    </cfRule>
  </conditionalFormatting>
  <conditionalFormatting sqref="BQ100:BT100">
    <cfRule type="expression" dxfId="424" priority="990">
      <formula>BQ101&gt;0</formula>
    </cfRule>
  </conditionalFormatting>
  <conditionalFormatting sqref="BQ102:BT102">
    <cfRule type="expression" dxfId="423" priority="1107">
      <formula>BQ103&gt;0</formula>
    </cfRule>
  </conditionalFormatting>
  <conditionalFormatting sqref="BV10:BY10">
    <cfRule type="expression" dxfId="422" priority="1093">
      <formula>BV11&gt;0</formula>
    </cfRule>
  </conditionalFormatting>
  <conditionalFormatting sqref="BV12:BY12">
    <cfRule type="expression" dxfId="421" priority="1094">
      <formula>BV13&gt;0</formula>
    </cfRule>
  </conditionalFormatting>
  <conditionalFormatting sqref="BV14:BY14">
    <cfRule type="expression" dxfId="420" priority="1097">
      <formula>BV15&gt;0</formula>
    </cfRule>
  </conditionalFormatting>
  <conditionalFormatting sqref="BV16:BY16">
    <cfRule type="expression" dxfId="419" priority="1096">
      <formula>BV17&gt;0</formula>
    </cfRule>
  </conditionalFormatting>
  <conditionalFormatting sqref="BV20:BY20">
    <cfRule type="expression" dxfId="418" priority="202">
      <formula>BV21&gt;0</formula>
    </cfRule>
  </conditionalFormatting>
  <conditionalFormatting sqref="BV24:BY24">
    <cfRule type="expression" dxfId="417" priority="173">
      <formula>BV25&gt;0</formula>
    </cfRule>
  </conditionalFormatting>
  <conditionalFormatting sqref="BV26:BY26">
    <cfRule type="expression" dxfId="416" priority="156">
      <formula>BV27&gt;0</formula>
    </cfRule>
  </conditionalFormatting>
  <conditionalFormatting sqref="BV28:BY28">
    <cfRule type="expression" dxfId="415" priority="142">
      <formula>BV29&gt;0</formula>
    </cfRule>
  </conditionalFormatting>
  <conditionalFormatting sqref="BV30:BY30">
    <cfRule type="expression" dxfId="414" priority="130">
      <formula>BV31&gt;0</formula>
    </cfRule>
  </conditionalFormatting>
  <conditionalFormatting sqref="BV38:BY38">
    <cfRule type="expression" dxfId="413" priority="95">
      <formula>BV39&gt;0</formula>
    </cfRule>
  </conditionalFormatting>
  <conditionalFormatting sqref="BV64:BY64">
    <cfRule type="expression" dxfId="412" priority="1101">
      <formula>BV65&gt;0</formula>
    </cfRule>
  </conditionalFormatting>
  <conditionalFormatting sqref="BV66:BY66">
    <cfRule type="expression" dxfId="411" priority="1100">
      <formula>BV67&gt;0</formula>
    </cfRule>
  </conditionalFormatting>
  <conditionalFormatting sqref="BV68:BY68">
    <cfRule type="expression" dxfId="410" priority="809">
      <formula>BV69&gt;0</formula>
    </cfRule>
  </conditionalFormatting>
  <conditionalFormatting sqref="BV70:BY70">
    <cfRule type="expression" dxfId="409" priority="630">
      <formula>BV71&gt;0</formula>
    </cfRule>
  </conditionalFormatting>
  <conditionalFormatting sqref="BV72:BY72">
    <cfRule type="expression" dxfId="408" priority="654">
      <formula>BV73&gt;0</formula>
    </cfRule>
  </conditionalFormatting>
  <conditionalFormatting sqref="BV74:BY74">
    <cfRule type="expression" dxfId="407" priority="678">
      <formula>BV75&gt;0</formula>
    </cfRule>
  </conditionalFormatting>
  <conditionalFormatting sqref="BV76:BY76">
    <cfRule type="expression" dxfId="406" priority="702">
      <formula>BV77&gt;0</formula>
    </cfRule>
  </conditionalFormatting>
  <conditionalFormatting sqref="BV78:BY78">
    <cfRule type="expression" dxfId="405" priority="726">
      <formula>BV79&gt;0</formula>
    </cfRule>
  </conditionalFormatting>
  <conditionalFormatting sqref="BV80:BY80">
    <cfRule type="expression" dxfId="404" priority="750">
      <formula>BV81&gt;0</formula>
    </cfRule>
  </conditionalFormatting>
  <conditionalFormatting sqref="BV82:BY82">
    <cfRule type="expression" dxfId="403" priority="774">
      <formula>BV83&gt;0</formula>
    </cfRule>
  </conditionalFormatting>
  <conditionalFormatting sqref="BV84:BY84">
    <cfRule type="expression" dxfId="402" priority="808">
      <formula>BV85&gt;0</formula>
    </cfRule>
  </conditionalFormatting>
  <conditionalFormatting sqref="BV86:BY86">
    <cfRule type="expression" dxfId="401" priority="1099">
      <formula>BV87&gt;0</formula>
    </cfRule>
  </conditionalFormatting>
  <conditionalFormatting sqref="BV88:BY88">
    <cfRule type="expression" dxfId="400" priority="845">
      <formula>BV89&gt;0</formula>
    </cfRule>
  </conditionalFormatting>
  <conditionalFormatting sqref="BV90:BY90">
    <cfRule type="expression" dxfId="399" priority="869">
      <formula>BV91&gt;0</formula>
    </cfRule>
  </conditionalFormatting>
  <conditionalFormatting sqref="BV92:BY92">
    <cfRule type="expression" dxfId="398" priority="893">
      <formula>BV93&gt;0</formula>
    </cfRule>
  </conditionalFormatting>
  <conditionalFormatting sqref="BV94:BY94">
    <cfRule type="expression" dxfId="397" priority="917">
      <formula>BV95&gt;0</formula>
    </cfRule>
  </conditionalFormatting>
  <conditionalFormatting sqref="BV96:BY96">
    <cfRule type="expression" dxfId="396" priority="941">
      <formula>BV97&gt;0</formula>
    </cfRule>
  </conditionalFormatting>
  <conditionalFormatting sqref="BV98:BY98">
    <cfRule type="expression" dxfId="395" priority="965">
      <formula>BV99&gt;0</formula>
    </cfRule>
  </conditionalFormatting>
  <conditionalFormatting sqref="BV100:BY100">
    <cfRule type="expression" dxfId="394" priority="989">
      <formula>BV101&gt;0</formula>
    </cfRule>
  </conditionalFormatting>
  <conditionalFormatting sqref="BV102:BY102">
    <cfRule type="expression" dxfId="393" priority="1098">
      <formula>BV103&gt;0</formula>
    </cfRule>
  </conditionalFormatting>
  <conditionalFormatting sqref="CA10:CD10">
    <cfRule type="expression" dxfId="392" priority="1084">
      <formula>CA11&gt;0</formula>
    </cfRule>
  </conditionalFormatting>
  <conditionalFormatting sqref="CA12:CD12">
    <cfRule type="expression" dxfId="391" priority="1085">
      <formula>CA13&gt;0</formula>
    </cfRule>
  </conditionalFormatting>
  <conditionalFormatting sqref="CA14:CD14">
    <cfRule type="expression" dxfId="390" priority="1088">
      <formula>CA15&gt;0</formula>
    </cfRule>
  </conditionalFormatting>
  <conditionalFormatting sqref="CA16:CD16">
    <cfRule type="expression" dxfId="389" priority="1087">
      <formula>CA17&gt;0</formula>
    </cfRule>
  </conditionalFormatting>
  <conditionalFormatting sqref="CA24:CD24">
    <cfRule type="expression" dxfId="388" priority="172">
      <formula>CA25&gt;0</formula>
    </cfRule>
  </conditionalFormatting>
  <conditionalFormatting sqref="CA26:CD26">
    <cfRule type="expression" dxfId="387" priority="155">
      <formula>CA27&gt;0</formula>
    </cfRule>
  </conditionalFormatting>
  <conditionalFormatting sqref="CA28:CD28">
    <cfRule type="expression" dxfId="386" priority="141">
      <formula>CA29&gt;0</formula>
    </cfRule>
  </conditionalFormatting>
  <conditionalFormatting sqref="CA30:CD30">
    <cfRule type="expression" dxfId="385" priority="129">
      <formula>CA31&gt;0</formula>
    </cfRule>
  </conditionalFormatting>
  <conditionalFormatting sqref="CA38:CD38">
    <cfRule type="expression" dxfId="384" priority="94">
      <formula>CA39&gt;0</formula>
    </cfRule>
  </conditionalFormatting>
  <conditionalFormatting sqref="CA40:CD40">
    <cfRule type="expression" dxfId="383" priority="84">
      <formula>CA41&gt;0</formula>
    </cfRule>
  </conditionalFormatting>
  <conditionalFormatting sqref="CA50:CD50">
    <cfRule type="expression" dxfId="382" priority="44">
      <formula>CA51&gt;0</formula>
    </cfRule>
  </conditionalFormatting>
  <conditionalFormatting sqref="CA54:CD54">
    <cfRule type="expression" dxfId="381" priority="29">
      <formula>CA55&gt;0</formula>
    </cfRule>
  </conditionalFormatting>
  <conditionalFormatting sqref="CA64:CD64">
    <cfRule type="expression" dxfId="380" priority="1092">
      <formula>CA65&gt;0</formula>
    </cfRule>
  </conditionalFormatting>
  <conditionalFormatting sqref="CA66:CD66">
    <cfRule type="expression" dxfId="379" priority="1091">
      <formula>CA67&gt;0</formula>
    </cfRule>
  </conditionalFormatting>
  <conditionalFormatting sqref="CA68:CD68">
    <cfRule type="expression" dxfId="378" priority="807">
      <formula>CA69&gt;0</formula>
    </cfRule>
  </conditionalFormatting>
  <conditionalFormatting sqref="CA70:CD70">
    <cfRule type="expression" dxfId="377" priority="629">
      <formula>CA71&gt;0</formula>
    </cfRule>
  </conditionalFormatting>
  <conditionalFormatting sqref="CA72:CD72">
    <cfRule type="expression" dxfId="376" priority="653">
      <formula>CA73&gt;0</formula>
    </cfRule>
  </conditionalFormatting>
  <conditionalFormatting sqref="CA74:CD74">
    <cfRule type="expression" dxfId="375" priority="677">
      <formula>CA75&gt;0</formula>
    </cfRule>
  </conditionalFormatting>
  <conditionalFormatting sqref="CA76:CD76">
    <cfRule type="expression" dxfId="374" priority="701">
      <formula>CA77&gt;0</formula>
    </cfRule>
  </conditionalFormatting>
  <conditionalFormatting sqref="CA78:CD78">
    <cfRule type="expression" dxfId="373" priority="725">
      <formula>CA79&gt;0</formula>
    </cfRule>
  </conditionalFormatting>
  <conditionalFormatting sqref="CA80:CD80">
    <cfRule type="expression" dxfId="372" priority="749">
      <formula>CA81&gt;0</formula>
    </cfRule>
  </conditionalFormatting>
  <conditionalFormatting sqref="CA82:CD82">
    <cfRule type="expression" dxfId="371" priority="773">
      <formula>CA83&gt;0</formula>
    </cfRule>
  </conditionalFormatting>
  <conditionalFormatting sqref="CA84:CD84">
    <cfRule type="expression" dxfId="370" priority="806">
      <formula>CA85&gt;0</formula>
    </cfRule>
  </conditionalFormatting>
  <conditionalFormatting sqref="CA86:CD86">
    <cfRule type="expression" dxfId="369" priority="1090">
      <formula>CA87&gt;0</formula>
    </cfRule>
  </conditionalFormatting>
  <conditionalFormatting sqref="CA88:CD88">
    <cfRule type="expression" dxfId="368" priority="844">
      <formula>CA89&gt;0</formula>
    </cfRule>
  </conditionalFormatting>
  <conditionalFormatting sqref="CA90:CD90">
    <cfRule type="expression" dxfId="367" priority="868">
      <formula>CA91&gt;0</formula>
    </cfRule>
  </conditionalFormatting>
  <conditionalFormatting sqref="CA92:CD92">
    <cfRule type="expression" dxfId="366" priority="892">
      <formula>CA93&gt;0</formula>
    </cfRule>
  </conditionalFormatting>
  <conditionalFormatting sqref="CA94:CD94">
    <cfRule type="expression" dxfId="365" priority="916">
      <formula>CA95&gt;0</formula>
    </cfRule>
  </conditionalFormatting>
  <conditionalFormatting sqref="CA96:CD96">
    <cfRule type="expression" dxfId="364" priority="940">
      <formula>CA97&gt;0</formula>
    </cfRule>
  </conditionalFormatting>
  <conditionalFormatting sqref="CA98:CD98">
    <cfRule type="expression" dxfId="363" priority="964">
      <formula>CA99&gt;0</formula>
    </cfRule>
  </conditionalFormatting>
  <conditionalFormatting sqref="CA100:CD100">
    <cfRule type="expression" dxfId="362" priority="988">
      <formula>CA101&gt;0</formula>
    </cfRule>
  </conditionalFormatting>
  <conditionalFormatting sqref="CA102:CD102">
    <cfRule type="expression" dxfId="361" priority="1089">
      <formula>CA103&gt;0</formula>
    </cfRule>
  </conditionalFormatting>
  <conditionalFormatting sqref="CF10:CI10">
    <cfRule type="expression" dxfId="360" priority="1075">
      <formula>CF11&gt;0</formula>
    </cfRule>
  </conditionalFormatting>
  <conditionalFormatting sqref="CF12:CI12">
    <cfRule type="expression" dxfId="359" priority="1076">
      <formula>CF13&gt;0</formula>
    </cfRule>
  </conditionalFormatting>
  <conditionalFormatting sqref="CF14:CI14">
    <cfRule type="expression" dxfId="358" priority="1079">
      <formula>CF15&gt;0</formula>
    </cfRule>
  </conditionalFormatting>
  <conditionalFormatting sqref="CF16:CI16">
    <cfRule type="expression" dxfId="357" priority="1078">
      <formula>CF17&gt;0</formula>
    </cfRule>
  </conditionalFormatting>
  <conditionalFormatting sqref="CF24:CI24">
    <cfRule type="expression" dxfId="356" priority="171">
      <formula>CF25&gt;0</formula>
    </cfRule>
  </conditionalFormatting>
  <conditionalFormatting sqref="CF26:CI26">
    <cfRule type="expression" dxfId="355" priority="154">
      <formula>CF27&gt;0</formula>
    </cfRule>
  </conditionalFormatting>
  <conditionalFormatting sqref="CF28:CI28">
    <cfRule type="expression" dxfId="354" priority="140">
      <formula>CF29&gt;0</formula>
    </cfRule>
  </conditionalFormatting>
  <conditionalFormatting sqref="CF30:CI30">
    <cfRule type="expression" dxfId="353" priority="128">
      <formula>CF31&gt;0</formula>
    </cfRule>
  </conditionalFormatting>
  <conditionalFormatting sqref="CF32:CI32">
    <cfRule type="expression" dxfId="352" priority="119">
      <formula>CF33&gt;0</formula>
    </cfRule>
  </conditionalFormatting>
  <conditionalFormatting sqref="CF38:CI38">
    <cfRule type="expression" dxfId="351" priority="93">
      <formula>CF39&gt;0</formula>
    </cfRule>
  </conditionalFormatting>
  <conditionalFormatting sqref="CF40:CI40">
    <cfRule type="expression" dxfId="350" priority="83">
      <formula>CF41&gt;0</formula>
    </cfRule>
  </conditionalFormatting>
  <conditionalFormatting sqref="CF50:CI50">
    <cfRule type="expression" dxfId="349" priority="43">
      <formula>CF51&gt;0</formula>
    </cfRule>
  </conditionalFormatting>
  <conditionalFormatting sqref="CF54:CI54">
    <cfRule type="expression" dxfId="348" priority="28">
      <formula>CF55&gt;0</formula>
    </cfRule>
  </conditionalFormatting>
  <conditionalFormatting sqref="CF56:CI56">
    <cfRule type="expression" dxfId="347" priority="19">
      <formula>CF57&gt;0</formula>
    </cfRule>
  </conditionalFormatting>
  <conditionalFormatting sqref="CF64:CI64">
    <cfRule type="expression" dxfId="346" priority="1083">
      <formula>CF65&gt;0</formula>
    </cfRule>
  </conditionalFormatting>
  <conditionalFormatting sqref="CF66:CI66">
    <cfRule type="expression" dxfId="345" priority="1082">
      <formula>CF67&gt;0</formula>
    </cfRule>
  </conditionalFormatting>
  <conditionalFormatting sqref="CF68:CI68">
    <cfRule type="expression" dxfId="344" priority="805">
      <formula>CF69&gt;0</formula>
    </cfRule>
  </conditionalFormatting>
  <conditionalFormatting sqref="CF70:CI70">
    <cfRule type="expression" dxfId="343" priority="628">
      <formula>CF71&gt;0</formula>
    </cfRule>
  </conditionalFormatting>
  <conditionalFormatting sqref="CF72:CI72">
    <cfRule type="expression" dxfId="342" priority="652">
      <formula>CF73&gt;0</formula>
    </cfRule>
  </conditionalFormatting>
  <conditionalFormatting sqref="CF74:CI74">
    <cfRule type="expression" dxfId="341" priority="676">
      <formula>CF75&gt;0</formula>
    </cfRule>
  </conditionalFormatting>
  <conditionalFormatting sqref="CF76:CI76">
    <cfRule type="expression" dxfId="340" priority="700">
      <formula>CF77&gt;0</formula>
    </cfRule>
  </conditionalFormatting>
  <conditionalFormatting sqref="CF78:CI78">
    <cfRule type="expression" dxfId="339" priority="724">
      <formula>CF79&gt;0</formula>
    </cfRule>
  </conditionalFormatting>
  <conditionalFormatting sqref="CF80:CI80">
    <cfRule type="expression" dxfId="338" priority="748">
      <formula>CF81&gt;0</formula>
    </cfRule>
  </conditionalFormatting>
  <conditionalFormatting sqref="CF82:CI82">
    <cfRule type="expression" dxfId="337" priority="772">
      <formula>CF83&gt;0</formula>
    </cfRule>
  </conditionalFormatting>
  <conditionalFormatting sqref="CF84:CI84">
    <cfRule type="expression" dxfId="336" priority="804">
      <formula>CF85&gt;0</formula>
    </cfRule>
  </conditionalFormatting>
  <conditionalFormatting sqref="CF86:CI86">
    <cfRule type="expression" dxfId="335" priority="1081">
      <formula>CF87&gt;0</formula>
    </cfRule>
  </conditionalFormatting>
  <conditionalFormatting sqref="CF88:CI88">
    <cfRule type="expression" dxfId="334" priority="843">
      <formula>CF89&gt;0</formula>
    </cfRule>
  </conditionalFormatting>
  <conditionalFormatting sqref="CF90:CI90">
    <cfRule type="expression" dxfId="333" priority="867">
      <formula>CF91&gt;0</formula>
    </cfRule>
  </conditionalFormatting>
  <conditionalFormatting sqref="CF92:CI92">
    <cfRule type="expression" dxfId="332" priority="891">
      <formula>CF93&gt;0</formula>
    </cfRule>
  </conditionalFormatting>
  <conditionalFormatting sqref="CF94:CI94">
    <cfRule type="expression" dxfId="331" priority="915">
      <formula>CF95&gt;0</formula>
    </cfRule>
  </conditionalFormatting>
  <conditionalFormatting sqref="CF96:CI96">
    <cfRule type="expression" dxfId="330" priority="939">
      <formula>CF97&gt;0</formula>
    </cfRule>
  </conditionalFormatting>
  <conditionalFormatting sqref="CF98:CI98">
    <cfRule type="expression" dxfId="329" priority="963">
      <formula>CF99&gt;0</formula>
    </cfRule>
  </conditionalFormatting>
  <conditionalFormatting sqref="CF100:CI100">
    <cfRule type="expression" dxfId="328" priority="987">
      <formula>CF101&gt;0</formula>
    </cfRule>
  </conditionalFormatting>
  <conditionalFormatting sqref="CF102:CI102">
    <cfRule type="expression" dxfId="327" priority="1080">
      <formula>CF103&gt;0</formula>
    </cfRule>
  </conditionalFormatting>
  <conditionalFormatting sqref="CK10:CN10">
    <cfRule type="expression" dxfId="326" priority="1066">
      <formula>CK11&gt;0</formula>
    </cfRule>
  </conditionalFormatting>
  <conditionalFormatting sqref="CK12:CN12">
    <cfRule type="expression" dxfId="325" priority="1067">
      <formula>CK13&gt;0</formula>
    </cfRule>
  </conditionalFormatting>
  <conditionalFormatting sqref="CK14:CN14">
    <cfRule type="expression" dxfId="324" priority="1070">
      <formula>CK15&gt;0</formula>
    </cfRule>
  </conditionalFormatting>
  <conditionalFormatting sqref="CK16:CN16">
    <cfRule type="expression" dxfId="323" priority="1069">
      <formula>CK17&gt;0</formula>
    </cfRule>
  </conditionalFormatting>
  <conditionalFormatting sqref="CK24:CN24">
    <cfRule type="expression" dxfId="322" priority="170">
      <formula>CK25&gt;0</formula>
    </cfRule>
  </conditionalFormatting>
  <conditionalFormatting sqref="CK26:CN26">
    <cfRule type="expression" dxfId="321" priority="153">
      <formula>CK27&gt;0</formula>
    </cfRule>
  </conditionalFormatting>
  <conditionalFormatting sqref="CK28:CN28">
    <cfRule type="expression" dxfId="320" priority="139">
      <formula>CK29&gt;0</formula>
    </cfRule>
  </conditionalFormatting>
  <conditionalFormatting sqref="CK30:CN30">
    <cfRule type="expression" dxfId="319" priority="127">
      <formula>CK31&gt;0</formula>
    </cfRule>
  </conditionalFormatting>
  <conditionalFormatting sqref="CK32:CN32">
    <cfRule type="expression" dxfId="318" priority="118">
      <formula>CK33&gt;0</formula>
    </cfRule>
  </conditionalFormatting>
  <conditionalFormatting sqref="CK36:CN36">
    <cfRule type="expression" dxfId="317" priority="104">
      <formula>CK37&gt;0</formula>
    </cfRule>
  </conditionalFormatting>
  <conditionalFormatting sqref="CK38:CN38">
    <cfRule type="expression" dxfId="316" priority="92">
      <formula>CK39&gt;0</formula>
    </cfRule>
  </conditionalFormatting>
  <conditionalFormatting sqref="CK40:CN40">
    <cfRule type="expression" dxfId="315" priority="82">
      <formula>CK41&gt;0</formula>
    </cfRule>
  </conditionalFormatting>
  <conditionalFormatting sqref="CK42:CN42">
    <cfRule type="expression" dxfId="314" priority="74">
      <formula>CK43&gt;0</formula>
    </cfRule>
  </conditionalFormatting>
  <conditionalFormatting sqref="CK44:CN44">
    <cfRule type="expression" dxfId="313" priority="66">
      <formula>CK45&gt;0</formula>
    </cfRule>
  </conditionalFormatting>
  <conditionalFormatting sqref="CK50:CN50">
    <cfRule type="expression" dxfId="312" priority="42">
      <formula>CK51&gt;0</formula>
    </cfRule>
  </conditionalFormatting>
  <conditionalFormatting sqref="CK54:CN54">
    <cfRule type="expression" dxfId="311" priority="27">
      <formula>CK55&gt;0</formula>
    </cfRule>
  </conditionalFormatting>
  <conditionalFormatting sqref="CK56:CN56">
    <cfRule type="expression" dxfId="310" priority="18">
      <formula>CK57&gt;0</formula>
    </cfRule>
  </conditionalFormatting>
  <conditionalFormatting sqref="CK64:CN64">
    <cfRule type="expression" dxfId="309" priority="1074">
      <formula>CK65&gt;0</formula>
    </cfRule>
  </conditionalFormatting>
  <conditionalFormatting sqref="CK66:CN66">
    <cfRule type="expression" dxfId="308" priority="1073">
      <formula>CK67&gt;0</formula>
    </cfRule>
  </conditionalFormatting>
  <conditionalFormatting sqref="CK68:CN68">
    <cfRule type="expression" dxfId="307" priority="803">
      <formula>CK69&gt;0</formula>
    </cfRule>
  </conditionalFormatting>
  <conditionalFormatting sqref="CK70:CN70">
    <cfRule type="expression" dxfId="306" priority="627">
      <formula>CK71&gt;0</formula>
    </cfRule>
  </conditionalFormatting>
  <conditionalFormatting sqref="CK72:CN72">
    <cfRule type="expression" dxfId="305" priority="651">
      <formula>CK73&gt;0</formula>
    </cfRule>
  </conditionalFormatting>
  <conditionalFormatting sqref="CK74:CN74">
    <cfRule type="expression" dxfId="304" priority="675">
      <formula>CK75&gt;0</formula>
    </cfRule>
  </conditionalFormatting>
  <conditionalFormatting sqref="CK76:CN76">
    <cfRule type="expression" dxfId="303" priority="699">
      <formula>CK77&gt;0</formula>
    </cfRule>
  </conditionalFormatting>
  <conditionalFormatting sqref="CK78:CN78">
    <cfRule type="expression" dxfId="302" priority="723">
      <formula>CK79&gt;0</formula>
    </cfRule>
  </conditionalFormatting>
  <conditionalFormatting sqref="CK80:CN80">
    <cfRule type="expression" dxfId="301" priority="747">
      <formula>CK81&gt;0</formula>
    </cfRule>
  </conditionalFormatting>
  <conditionalFormatting sqref="CK82:CN82">
    <cfRule type="expression" dxfId="300" priority="771">
      <formula>CK83&gt;0</formula>
    </cfRule>
  </conditionalFormatting>
  <conditionalFormatting sqref="CK84:CN84">
    <cfRule type="expression" dxfId="299" priority="802">
      <formula>CK85&gt;0</formula>
    </cfRule>
  </conditionalFormatting>
  <conditionalFormatting sqref="CK86:CN86">
    <cfRule type="expression" dxfId="298" priority="1072">
      <formula>CK87&gt;0</formula>
    </cfRule>
  </conditionalFormatting>
  <conditionalFormatting sqref="CK88:CN88">
    <cfRule type="expression" dxfId="297" priority="842">
      <formula>CK89&gt;0</formula>
    </cfRule>
  </conditionalFormatting>
  <conditionalFormatting sqref="CK90:CN90">
    <cfRule type="expression" dxfId="296" priority="866">
      <formula>CK91&gt;0</formula>
    </cfRule>
  </conditionalFormatting>
  <conditionalFormatting sqref="CK92:CN92">
    <cfRule type="expression" dxfId="295" priority="890">
      <formula>CK93&gt;0</formula>
    </cfRule>
  </conditionalFormatting>
  <conditionalFormatting sqref="CK94:CN94">
    <cfRule type="expression" dxfId="294" priority="914">
      <formula>CK95&gt;0</formula>
    </cfRule>
  </conditionalFormatting>
  <conditionalFormatting sqref="CK96:CN96">
    <cfRule type="expression" dxfId="293" priority="938">
      <formula>CK97&gt;0</formula>
    </cfRule>
  </conditionalFormatting>
  <conditionalFormatting sqref="CK98:CN98">
    <cfRule type="expression" dxfId="292" priority="962">
      <formula>CK99&gt;0</formula>
    </cfRule>
  </conditionalFormatting>
  <conditionalFormatting sqref="CK100:CN100">
    <cfRule type="expression" dxfId="291" priority="986">
      <formula>CK101&gt;0</formula>
    </cfRule>
  </conditionalFormatting>
  <conditionalFormatting sqref="CK102:CN102">
    <cfRule type="expression" dxfId="290" priority="1071">
      <formula>CK103&gt;0</formula>
    </cfRule>
  </conditionalFormatting>
  <conditionalFormatting sqref="CP10:CS10">
    <cfRule type="expression" dxfId="289" priority="1057">
      <formula>CP11&gt;0</formula>
    </cfRule>
  </conditionalFormatting>
  <conditionalFormatting sqref="CP12:CS12">
    <cfRule type="expression" dxfId="288" priority="1058">
      <formula>CP13&gt;0</formula>
    </cfRule>
  </conditionalFormatting>
  <conditionalFormatting sqref="CP14:CS14">
    <cfRule type="expression" dxfId="287" priority="1061">
      <formula>CP15&gt;0</formula>
    </cfRule>
  </conditionalFormatting>
  <conditionalFormatting sqref="CP16:CS16">
    <cfRule type="expression" dxfId="286" priority="1060">
      <formula>CP17&gt;0</formula>
    </cfRule>
  </conditionalFormatting>
  <conditionalFormatting sqref="CP24:CS24">
    <cfRule type="expression" dxfId="285" priority="169">
      <formula>CP25&gt;0</formula>
    </cfRule>
  </conditionalFormatting>
  <conditionalFormatting sqref="CP26:CS26">
    <cfRule type="expression" dxfId="284" priority="152">
      <formula>CP27&gt;0</formula>
    </cfRule>
  </conditionalFormatting>
  <conditionalFormatting sqref="CP28:CS28">
    <cfRule type="expression" dxfId="283" priority="138">
      <formula>CP29&gt;0</formula>
    </cfRule>
  </conditionalFormatting>
  <conditionalFormatting sqref="CP30:CS30">
    <cfRule type="expression" dxfId="282" priority="126">
      <formula>CP31&gt;0</formula>
    </cfRule>
  </conditionalFormatting>
  <conditionalFormatting sqref="CP32:CS32">
    <cfRule type="expression" dxfId="281" priority="117">
      <formula>CP33&gt;0</formula>
    </cfRule>
  </conditionalFormatting>
  <conditionalFormatting sqref="CP36:CS36">
    <cfRule type="expression" dxfId="280" priority="103">
      <formula>CP37&gt;0</formula>
    </cfRule>
  </conditionalFormatting>
  <conditionalFormatting sqref="CP38:CS38">
    <cfRule type="expression" dxfId="279" priority="91">
      <formula>CP39&gt;0</formula>
    </cfRule>
  </conditionalFormatting>
  <conditionalFormatting sqref="CP40:CS40">
    <cfRule type="expression" dxfId="278" priority="81">
      <formula>CP41&gt;0</formula>
    </cfRule>
  </conditionalFormatting>
  <conditionalFormatting sqref="CP42:CS42">
    <cfRule type="expression" dxfId="277" priority="73">
      <formula>CP43&gt;0</formula>
    </cfRule>
  </conditionalFormatting>
  <conditionalFormatting sqref="CP44:CS44">
    <cfRule type="expression" dxfId="276" priority="65">
      <formula>CP45&gt;0</formula>
    </cfRule>
  </conditionalFormatting>
  <conditionalFormatting sqref="CP46:CS46">
    <cfRule type="expression" dxfId="275" priority="58">
      <formula>CP47&gt;0</formula>
    </cfRule>
  </conditionalFormatting>
  <conditionalFormatting sqref="CP48:CS48">
    <cfRule type="expression" dxfId="274" priority="51">
      <formula>CP49&gt;0</formula>
    </cfRule>
  </conditionalFormatting>
  <conditionalFormatting sqref="CP50:CS50">
    <cfRule type="expression" dxfId="273" priority="41">
      <formula>CP51&gt;0</formula>
    </cfRule>
  </conditionalFormatting>
  <conditionalFormatting sqref="CP54:CS54">
    <cfRule type="expression" dxfId="272" priority="26">
      <formula>CP55&gt;0</formula>
    </cfRule>
  </conditionalFormatting>
  <conditionalFormatting sqref="CP56:CS56">
    <cfRule type="expression" dxfId="271" priority="17">
      <formula>CP57&gt;0</formula>
    </cfRule>
  </conditionalFormatting>
  <conditionalFormatting sqref="CP64:CS64">
    <cfRule type="expression" dxfId="270" priority="1065">
      <formula>CP65&gt;0</formula>
    </cfRule>
  </conditionalFormatting>
  <conditionalFormatting sqref="CP66:CS66">
    <cfRule type="expression" dxfId="269" priority="1064">
      <formula>CP67&gt;0</formula>
    </cfRule>
  </conditionalFormatting>
  <conditionalFormatting sqref="CP68:CS68">
    <cfRule type="expression" dxfId="268" priority="801">
      <formula>CP69&gt;0</formula>
    </cfRule>
  </conditionalFormatting>
  <conditionalFormatting sqref="CP70:CS70">
    <cfRule type="expression" dxfId="267" priority="626">
      <formula>CP71&gt;0</formula>
    </cfRule>
  </conditionalFormatting>
  <conditionalFormatting sqref="CP72:CS72">
    <cfRule type="expression" dxfId="266" priority="650">
      <formula>CP73&gt;0</formula>
    </cfRule>
  </conditionalFormatting>
  <conditionalFormatting sqref="CP74:CS74">
    <cfRule type="expression" dxfId="265" priority="674">
      <formula>CP75&gt;0</formula>
    </cfRule>
  </conditionalFormatting>
  <conditionalFormatting sqref="CP76:CS76">
    <cfRule type="expression" dxfId="264" priority="698">
      <formula>CP77&gt;0</formula>
    </cfRule>
  </conditionalFormatting>
  <conditionalFormatting sqref="CP78:CS78">
    <cfRule type="expression" dxfId="263" priority="722">
      <formula>CP79&gt;0</formula>
    </cfRule>
  </conditionalFormatting>
  <conditionalFormatting sqref="CP80:CS80">
    <cfRule type="expression" dxfId="262" priority="746">
      <formula>CP81&gt;0</formula>
    </cfRule>
  </conditionalFormatting>
  <conditionalFormatting sqref="CP82:CS82">
    <cfRule type="expression" dxfId="261" priority="770">
      <formula>CP83&gt;0</formula>
    </cfRule>
  </conditionalFormatting>
  <conditionalFormatting sqref="CP84:CS84">
    <cfRule type="expression" dxfId="260" priority="800">
      <formula>CP85&gt;0</formula>
    </cfRule>
  </conditionalFormatting>
  <conditionalFormatting sqref="CP86:CS86">
    <cfRule type="expression" dxfId="259" priority="1063">
      <formula>CP87&gt;0</formula>
    </cfRule>
  </conditionalFormatting>
  <conditionalFormatting sqref="CP88:CS88">
    <cfRule type="expression" dxfId="258" priority="841">
      <formula>CP89&gt;0</formula>
    </cfRule>
  </conditionalFormatting>
  <conditionalFormatting sqref="CP90:CS90">
    <cfRule type="expression" dxfId="257" priority="865">
      <formula>CP91&gt;0</formula>
    </cfRule>
  </conditionalFormatting>
  <conditionalFormatting sqref="CP92:CS92">
    <cfRule type="expression" dxfId="256" priority="889">
      <formula>CP93&gt;0</formula>
    </cfRule>
  </conditionalFormatting>
  <conditionalFormatting sqref="CP94:CS94">
    <cfRule type="expression" dxfId="255" priority="913">
      <formula>CP95&gt;0</formula>
    </cfRule>
  </conditionalFormatting>
  <conditionalFormatting sqref="CP96:CS96">
    <cfRule type="expression" dxfId="254" priority="937">
      <formula>CP97&gt;0</formula>
    </cfRule>
  </conditionalFormatting>
  <conditionalFormatting sqref="CP98:CS98">
    <cfRule type="expression" dxfId="253" priority="961">
      <formula>CP99&gt;0</formula>
    </cfRule>
  </conditionalFormatting>
  <conditionalFormatting sqref="CP100:CS100">
    <cfRule type="expression" dxfId="252" priority="985">
      <formula>CP101&gt;0</formula>
    </cfRule>
  </conditionalFormatting>
  <conditionalFormatting sqref="CP102:CS102">
    <cfRule type="expression" dxfId="251" priority="1062">
      <formula>CP103&gt;0</formula>
    </cfRule>
  </conditionalFormatting>
  <conditionalFormatting sqref="CU10:CX10">
    <cfRule type="expression" dxfId="250" priority="1048">
      <formula>CU11&gt;0</formula>
    </cfRule>
  </conditionalFormatting>
  <conditionalFormatting sqref="CU12:CX12">
    <cfRule type="expression" dxfId="249" priority="1049">
      <formula>CU13&gt;0</formula>
    </cfRule>
  </conditionalFormatting>
  <conditionalFormatting sqref="CU14:CX14">
    <cfRule type="expression" dxfId="248" priority="1052">
      <formula>CU15&gt;0</formula>
    </cfRule>
  </conditionalFormatting>
  <conditionalFormatting sqref="CU16:CX16">
    <cfRule type="expression" dxfId="247" priority="1051">
      <formula>CU17&gt;0</formula>
    </cfRule>
  </conditionalFormatting>
  <conditionalFormatting sqref="CU24:CX24">
    <cfRule type="expression" dxfId="246" priority="168">
      <formula>CU25&gt;0</formula>
    </cfRule>
  </conditionalFormatting>
  <conditionalFormatting sqref="CU26:CX26">
    <cfRule type="expression" dxfId="245" priority="151">
      <formula>CU27&gt;0</formula>
    </cfRule>
  </conditionalFormatting>
  <conditionalFormatting sqref="CU28:CX28">
    <cfRule type="expression" dxfId="244" priority="137">
      <formula>CU29&gt;0</formula>
    </cfRule>
  </conditionalFormatting>
  <conditionalFormatting sqref="CU30:CX30">
    <cfRule type="expression" dxfId="243" priority="125">
      <formula>CU31&gt;0</formula>
    </cfRule>
  </conditionalFormatting>
  <conditionalFormatting sqref="CU32:CX32">
    <cfRule type="expression" dxfId="242" priority="116">
      <formula>CU33&gt;0</formula>
    </cfRule>
  </conditionalFormatting>
  <conditionalFormatting sqref="CU34:CX34">
    <cfRule type="expression" dxfId="241" priority="106">
      <formula>CU35&gt;0</formula>
    </cfRule>
  </conditionalFormatting>
  <conditionalFormatting sqref="CU36:CX36">
    <cfRule type="expression" dxfId="240" priority="102">
      <formula>CU37&gt;0</formula>
    </cfRule>
  </conditionalFormatting>
  <conditionalFormatting sqref="CU38:CX38">
    <cfRule type="expression" dxfId="239" priority="90">
      <formula>CU39&gt;0</formula>
    </cfRule>
  </conditionalFormatting>
  <conditionalFormatting sqref="CU40:CX40">
    <cfRule type="expression" dxfId="238" priority="80">
      <formula>CU41&gt;0</formula>
    </cfRule>
  </conditionalFormatting>
  <conditionalFormatting sqref="CU42:CX42">
    <cfRule type="expression" dxfId="237" priority="72">
      <formula>CU43&gt;0</formula>
    </cfRule>
  </conditionalFormatting>
  <conditionalFormatting sqref="CU44:CX44">
    <cfRule type="expression" dxfId="236" priority="64">
      <formula>CU45&gt;0</formula>
    </cfRule>
  </conditionalFormatting>
  <conditionalFormatting sqref="CU46:CX46">
    <cfRule type="expression" dxfId="235" priority="57">
      <formula>CU47&gt;0</formula>
    </cfRule>
  </conditionalFormatting>
  <conditionalFormatting sqref="CU48:CX48">
    <cfRule type="expression" dxfId="234" priority="50">
      <formula>CU49&gt;0</formula>
    </cfRule>
  </conditionalFormatting>
  <conditionalFormatting sqref="CU50:CX50">
    <cfRule type="expression" dxfId="233" priority="40">
      <formula>CU51&gt;0</formula>
    </cfRule>
  </conditionalFormatting>
  <conditionalFormatting sqref="CU54:CX54">
    <cfRule type="expression" dxfId="232" priority="25">
      <formula>CU55&gt;0</formula>
    </cfRule>
  </conditionalFormatting>
  <conditionalFormatting sqref="CU56:CX56">
    <cfRule type="expression" dxfId="231" priority="16">
      <formula>CU57&gt;0</formula>
    </cfRule>
  </conditionalFormatting>
  <conditionalFormatting sqref="CU64:CX64">
    <cfRule type="expression" dxfId="230" priority="1056">
      <formula>CU65&gt;0</formula>
    </cfRule>
  </conditionalFormatting>
  <conditionalFormatting sqref="CU66:CX66">
    <cfRule type="expression" dxfId="229" priority="1055">
      <formula>CU67&gt;0</formula>
    </cfRule>
  </conditionalFormatting>
  <conditionalFormatting sqref="CU68:CX68">
    <cfRule type="expression" dxfId="228" priority="799">
      <formula>CU69&gt;0</formula>
    </cfRule>
  </conditionalFormatting>
  <conditionalFormatting sqref="CU70:CX70">
    <cfRule type="expression" dxfId="227" priority="625">
      <formula>CU71&gt;0</formula>
    </cfRule>
  </conditionalFormatting>
  <conditionalFormatting sqref="CU72:CX72">
    <cfRule type="expression" dxfId="226" priority="649">
      <formula>CU73&gt;0</formula>
    </cfRule>
  </conditionalFormatting>
  <conditionalFormatting sqref="CU74:CX74">
    <cfRule type="expression" dxfId="225" priority="673">
      <formula>CU75&gt;0</formula>
    </cfRule>
  </conditionalFormatting>
  <conditionalFormatting sqref="CU76:CX76">
    <cfRule type="expression" dxfId="224" priority="697">
      <formula>CU77&gt;0</formula>
    </cfRule>
  </conditionalFormatting>
  <conditionalFormatting sqref="CU78:CX78">
    <cfRule type="expression" dxfId="223" priority="721">
      <formula>CU79&gt;0</formula>
    </cfRule>
  </conditionalFormatting>
  <conditionalFormatting sqref="CU80:CX80">
    <cfRule type="expression" dxfId="222" priority="745">
      <formula>CU81&gt;0</formula>
    </cfRule>
  </conditionalFormatting>
  <conditionalFormatting sqref="CU82:CX82">
    <cfRule type="expression" dxfId="221" priority="769">
      <formula>CU83&gt;0</formula>
    </cfRule>
  </conditionalFormatting>
  <conditionalFormatting sqref="CU84:CX84">
    <cfRule type="expression" dxfId="220" priority="798">
      <formula>CU85&gt;0</formula>
    </cfRule>
  </conditionalFormatting>
  <conditionalFormatting sqref="CU86:CX86">
    <cfRule type="expression" dxfId="219" priority="1054">
      <formula>CU87&gt;0</formula>
    </cfRule>
  </conditionalFormatting>
  <conditionalFormatting sqref="CU88:CX88">
    <cfRule type="expression" dxfId="218" priority="840">
      <formula>CU89&gt;0</formula>
    </cfRule>
  </conditionalFormatting>
  <conditionalFormatting sqref="CU90:CX90">
    <cfRule type="expression" dxfId="217" priority="864">
      <formula>CU91&gt;0</formula>
    </cfRule>
  </conditionalFormatting>
  <conditionalFormatting sqref="CU92:CX92">
    <cfRule type="expression" dxfId="216" priority="888">
      <formula>CU93&gt;0</formula>
    </cfRule>
  </conditionalFormatting>
  <conditionalFormatting sqref="CU94:CX94">
    <cfRule type="expression" dxfId="215" priority="912">
      <formula>CU95&gt;0</formula>
    </cfRule>
  </conditionalFormatting>
  <conditionalFormatting sqref="CU96:CX96">
    <cfRule type="expression" dxfId="214" priority="936">
      <formula>CU97&gt;0</formula>
    </cfRule>
  </conditionalFormatting>
  <conditionalFormatting sqref="CU98:CX98">
    <cfRule type="expression" dxfId="213" priority="960">
      <formula>CU99&gt;0</formula>
    </cfRule>
  </conditionalFormatting>
  <conditionalFormatting sqref="CU100:CX100">
    <cfRule type="expression" dxfId="212" priority="984">
      <formula>CU101&gt;0</formula>
    </cfRule>
  </conditionalFormatting>
  <conditionalFormatting sqref="CU102:CX102">
    <cfRule type="expression" dxfId="211" priority="1053">
      <formula>CU103&gt;0</formula>
    </cfRule>
  </conditionalFormatting>
  <conditionalFormatting sqref="CZ10:DC10">
    <cfRule type="expression" dxfId="210" priority="1039">
      <formula>CZ11&gt;0</formula>
    </cfRule>
  </conditionalFormatting>
  <conditionalFormatting sqref="CZ12:DC12">
    <cfRule type="expression" dxfId="209" priority="1040">
      <formula>CZ13&gt;0</formula>
    </cfRule>
  </conditionalFormatting>
  <conditionalFormatting sqref="CZ14:DC14">
    <cfRule type="expression" dxfId="208" priority="1043">
      <formula>CZ15&gt;0</formula>
    </cfRule>
  </conditionalFormatting>
  <conditionalFormatting sqref="CZ16:DC16">
    <cfRule type="expression" dxfId="207" priority="1042">
      <formula>CZ17&gt;0</formula>
    </cfRule>
  </conditionalFormatting>
  <conditionalFormatting sqref="CZ24:DC24">
    <cfRule type="expression" dxfId="206" priority="167">
      <formula>CZ25&gt;0</formula>
    </cfRule>
  </conditionalFormatting>
  <conditionalFormatting sqref="CZ26:DC26">
    <cfRule type="expression" dxfId="205" priority="150">
      <formula>CZ27&gt;0</formula>
    </cfRule>
  </conditionalFormatting>
  <conditionalFormatting sqref="CZ28:DC28">
    <cfRule type="expression" dxfId="204" priority="136">
      <formula>CZ29&gt;0</formula>
    </cfRule>
  </conditionalFormatting>
  <conditionalFormatting sqref="CZ30:DC30">
    <cfRule type="expression" dxfId="203" priority="124">
      <formula>CZ31&gt;0</formula>
    </cfRule>
  </conditionalFormatting>
  <conditionalFormatting sqref="CZ32:DC32">
    <cfRule type="expression" dxfId="202" priority="115">
      <formula>CZ33&gt;0</formula>
    </cfRule>
  </conditionalFormatting>
  <conditionalFormatting sqref="CZ34:DC34">
    <cfRule type="expression" dxfId="201" priority="105">
      <formula>CZ35&gt;0</formula>
    </cfRule>
  </conditionalFormatting>
  <conditionalFormatting sqref="CZ36:DC36">
    <cfRule type="expression" dxfId="200" priority="101">
      <formula>CZ37&gt;0</formula>
    </cfRule>
  </conditionalFormatting>
  <conditionalFormatting sqref="CZ38:DC38">
    <cfRule type="expression" dxfId="199" priority="89">
      <formula>CZ39&gt;0</formula>
    </cfRule>
  </conditionalFormatting>
  <conditionalFormatting sqref="CZ40:DC40">
    <cfRule type="expression" dxfId="198" priority="79">
      <formula>CZ41&gt;0</formula>
    </cfRule>
  </conditionalFormatting>
  <conditionalFormatting sqref="CZ42:DC42">
    <cfRule type="expression" dxfId="197" priority="71">
      <formula>CZ43&gt;0</formula>
    </cfRule>
  </conditionalFormatting>
  <conditionalFormatting sqref="CZ44:DC44">
    <cfRule type="expression" dxfId="196" priority="63">
      <formula>CZ45&gt;0</formula>
    </cfRule>
  </conditionalFormatting>
  <conditionalFormatting sqref="CZ46:DC46">
    <cfRule type="expression" dxfId="195" priority="56">
      <formula>CZ47&gt;0</formula>
    </cfRule>
  </conditionalFormatting>
  <conditionalFormatting sqref="CZ48:DC48">
    <cfRule type="expression" dxfId="194" priority="49">
      <formula>CZ49&gt;0</formula>
    </cfRule>
  </conditionalFormatting>
  <conditionalFormatting sqref="CZ50:DC50">
    <cfRule type="expression" dxfId="193" priority="39">
      <formula>CZ51&gt;0</formula>
    </cfRule>
  </conditionalFormatting>
  <conditionalFormatting sqref="CZ52:DC52">
    <cfRule type="expression" dxfId="192" priority="34">
      <formula>CZ53&gt;0</formula>
    </cfRule>
  </conditionalFormatting>
  <conditionalFormatting sqref="CZ54:DC54">
    <cfRule type="expression" dxfId="191" priority="24">
      <formula>CZ55&gt;0</formula>
    </cfRule>
  </conditionalFormatting>
  <conditionalFormatting sqref="CZ56:DC56">
    <cfRule type="expression" dxfId="190" priority="15">
      <formula>CZ57&gt;0</formula>
    </cfRule>
  </conditionalFormatting>
  <conditionalFormatting sqref="CZ64:DC64">
    <cfRule type="expression" dxfId="189" priority="1047">
      <formula>CZ65&gt;0</formula>
    </cfRule>
  </conditionalFormatting>
  <conditionalFormatting sqref="CZ66:DC66">
    <cfRule type="expression" dxfId="188" priority="1046">
      <formula>CZ67&gt;0</formula>
    </cfRule>
  </conditionalFormatting>
  <conditionalFormatting sqref="CZ68:DC68">
    <cfRule type="expression" dxfId="187" priority="797">
      <formula>CZ69&gt;0</formula>
    </cfRule>
  </conditionalFormatting>
  <conditionalFormatting sqref="CZ70:DC70">
    <cfRule type="expression" dxfId="186" priority="624">
      <formula>CZ71&gt;0</formula>
    </cfRule>
  </conditionalFormatting>
  <conditionalFormatting sqref="CZ72:DC72">
    <cfRule type="expression" dxfId="185" priority="648">
      <formula>CZ73&gt;0</formula>
    </cfRule>
  </conditionalFormatting>
  <conditionalFormatting sqref="CZ74:DC74">
    <cfRule type="expression" dxfId="184" priority="672">
      <formula>CZ75&gt;0</formula>
    </cfRule>
  </conditionalFormatting>
  <conditionalFormatting sqref="CZ76:DC76">
    <cfRule type="expression" dxfId="183" priority="696">
      <formula>CZ77&gt;0</formula>
    </cfRule>
  </conditionalFormatting>
  <conditionalFormatting sqref="CZ78:DC78">
    <cfRule type="expression" dxfId="182" priority="720">
      <formula>CZ79&gt;0</formula>
    </cfRule>
  </conditionalFormatting>
  <conditionalFormatting sqref="CZ80:DC80">
    <cfRule type="expression" dxfId="181" priority="744">
      <formula>CZ81&gt;0</formula>
    </cfRule>
  </conditionalFormatting>
  <conditionalFormatting sqref="CZ82:DC82">
    <cfRule type="expression" dxfId="180" priority="768">
      <formula>CZ83&gt;0</formula>
    </cfRule>
  </conditionalFormatting>
  <conditionalFormatting sqref="CZ84:DC84">
    <cfRule type="expression" dxfId="179" priority="796">
      <formula>CZ85&gt;0</formula>
    </cfRule>
  </conditionalFormatting>
  <conditionalFormatting sqref="CZ86:DC86">
    <cfRule type="expression" dxfId="178" priority="1045">
      <formula>CZ87&gt;0</formula>
    </cfRule>
  </conditionalFormatting>
  <conditionalFormatting sqref="CZ88:DC88">
    <cfRule type="expression" dxfId="177" priority="839">
      <formula>CZ89&gt;0</formula>
    </cfRule>
  </conditionalFormatting>
  <conditionalFormatting sqref="CZ90:DC90">
    <cfRule type="expression" dxfId="176" priority="863">
      <formula>CZ91&gt;0</formula>
    </cfRule>
  </conditionalFormatting>
  <conditionalFormatting sqref="CZ92:DC92">
    <cfRule type="expression" dxfId="175" priority="887">
      <formula>CZ93&gt;0</formula>
    </cfRule>
  </conditionalFormatting>
  <conditionalFormatting sqref="CZ94:DC94">
    <cfRule type="expression" dxfId="174" priority="911">
      <formula>CZ95&gt;0</formula>
    </cfRule>
  </conditionalFormatting>
  <conditionalFormatting sqref="CZ96:DC96">
    <cfRule type="expression" dxfId="173" priority="935">
      <formula>CZ97&gt;0</formula>
    </cfRule>
  </conditionalFormatting>
  <conditionalFormatting sqref="CZ98:DC98">
    <cfRule type="expression" dxfId="172" priority="959">
      <formula>CZ99&gt;0</formula>
    </cfRule>
  </conditionalFormatting>
  <conditionalFormatting sqref="CZ100:DC100">
    <cfRule type="expression" dxfId="171" priority="983">
      <formula>CZ101&gt;0</formula>
    </cfRule>
  </conditionalFormatting>
  <conditionalFormatting sqref="CZ102:DC102">
    <cfRule type="expression" dxfId="170" priority="1044">
      <formula>CZ103&gt;0</formula>
    </cfRule>
  </conditionalFormatting>
  <conditionalFormatting sqref="DE10:DH10">
    <cfRule type="expression" dxfId="169" priority="1030">
      <formula>DE11&gt;0</formula>
    </cfRule>
  </conditionalFormatting>
  <conditionalFormatting sqref="DE12:DH12">
    <cfRule type="expression" dxfId="168" priority="1031">
      <formula>DE13&gt;0</formula>
    </cfRule>
  </conditionalFormatting>
  <conditionalFormatting sqref="DE14:DH14">
    <cfRule type="expression" dxfId="167" priority="1034">
      <formula>DE15&gt;0</formula>
    </cfRule>
  </conditionalFormatting>
  <conditionalFormatting sqref="DE16:DH16">
    <cfRule type="expression" dxfId="166" priority="1033">
      <formula>DE17&gt;0</formula>
    </cfRule>
  </conditionalFormatting>
  <conditionalFormatting sqref="DE24:DH24">
    <cfRule type="expression" dxfId="165" priority="166">
      <formula>DE25&gt;0</formula>
    </cfRule>
  </conditionalFormatting>
  <conditionalFormatting sqref="DE26:DH26">
    <cfRule type="expression" dxfId="164" priority="149">
      <formula>DE27&gt;0</formula>
    </cfRule>
  </conditionalFormatting>
  <conditionalFormatting sqref="DE28:DH28">
    <cfRule type="expression" dxfId="163" priority="135">
      <formula>DE29&gt;0</formula>
    </cfRule>
  </conditionalFormatting>
  <conditionalFormatting sqref="DE30:DH30">
    <cfRule type="expression" dxfId="162" priority="123">
      <formula>DE31&gt;0</formula>
    </cfRule>
  </conditionalFormatting>
  <conditionalFormatting sqref="DE32:DH32">
    <cfRule type="expression" dxfId="161" priority="114">
      <formula>DE33&gt;0</formula>
    </cfRule>
  </conditionalFormatting>
  <conditionalFormatting sqref="DE34:DH34">
    <cfRule type="expression" dxfId="160" priority="110">
      <formula>DE35&gt;0</formula>
    </cfRule>
  </conditionalFormatting>
  <conditionalFormatting sqref="DE36:DH36">
    <cfRule type="expression" dxfId="159" priority="100">
      <formula>DE37&gt;0</formula>
    </cfRule>
  </conditionalFormatting>
  <conditionalFormatting sqref="DE38:DH38">
    <cfRule type="expression" dxfId="158" priority="88">
      <formula>DE39&gt;0</formula>
    </cfRule>
  </conditionalFormatting>
  <conditionalFormatting sqref="DE40:DH40">
    <cfRule type="expression" dxfId="157" priority="78">
      <formula>DE41&gt;0</formula>
    </cfRule>
  </conditionalFormatting>
  <conditionalFormatting sqref="DE42:DH42">
    <cfRule type="expression" dxfId="156" priority="70">
      <formula>DE43&gt;0</formula>
    </cfRule>
  </conditionalFormatting>
  <conditionalFormatting sqref="DE44:DH44">
    <cfRule type="expression" dxfId="155" priority="62">
      <formula>DE45&gt;0</formula>
    </cfRule>
  </conditionalFormatting>
  <conditionalFormatting sqref="DE46:DH46">
    <cfRule type="expression" dxfId="154" priority="55">
      <formula>DE47&gt;0</formula>
    </cfRule>
  </conditionalFormatting>
  <conditionalFormatting sqref="DE48:DH48">
    <cfRule type="expression" dxfId="153" priority="48">
      <formula>DE49&gt;0</formula>
    </cfRule>
  </conditionalFormatting>
  <conditionalFormatting sqref="DE50:DH50">
    <cfRule type="expression" dxfId="152" priority="38">
      <formula>DE51&gt;0</formula>
    </cfRule>
  </conditionalFormatting>
  <conditionalFormatting sqref="DE52:DH52">
    <cfRule type="expression" dxfId="151" priority="33">
      <formula>DE53&gt;0</formula>
    </cfRule>
  </conditionalFormatting>
  <conditionalFormatting sqref="DE54:DH54">
    <cfRule type="expression" dxfId="150" priority="23">
      <formula>DE55&gt;0</formula>
    </cfRule>
  </conditionalFormatting>
  <conditionalFormatting sqref="DE56:DH56">
    <cfRule type="expression" dxfId="149" priority="14">
      <formula>DE57&gt;0</formula>
    </cfRule>
  </conditionalFormatting>
  <conditionalFormatting sqref="DE58:DH58">
    <cfRule type="expression" dxfId="148" priority="10">
      <formula>DE59&gt;0</formula>
    </cfRule>
  </conditionalFormatting>
  <conditionalFormatting sqref="DE64:DH64">
    <cfRule type="expression" dxfId="147" priority="1038">
      <formula>DE65&gt;0</formula>
    </cfRule>
  </conditionalFormatting>
  <conditionalFormatting sqref="DE66:DH66">
    <cfRule type="expression" dxfId="146" priority="1037">
      <formula>DE67&gt;0</formula>
    </cfRule>
  </conditionalFormatting>
  <conditionalFormatting sqref="DE68:DH68">
    <cfRule type="expression" dxfId="145" priority="795">
      <formula>DE69&gt;0</formula>
    </cfRule>
  </conditionalFormatting>
  <conditionalFormatting sqref="DE70:DH70">
    <cfRule type="expression" dxfId="144" priority="623">
      <formula>DE71&gt;0</formula>
    </cfRule>
  </conditionalFormatting>
  <conditionalFormatting sqref="DE72:DH72">
    <cfRule type="expression" dxfId="143" priority="647">
      <formula>DE73&gt;0</formula>
    </cfRule>
  </conditionalFormatting>
  <conditionalFormatting sqref="DE74:DH74">
    <cfRule type="expression" dxfId="142" priority="671">
      <formula>DE75&gt;0</formula>
    </cfRule>
  </conditionalFormatting>
  <conditionalFormatting sqref="DE76:DH76">
    <cfRule type="expression" dxfId="141" priority="695">
      <formula>DE77&gt;0</formula>
    </cfRule>
  </conditionalFormatting>
  <conditionalFormatting sqref="DE78:DH78">
    <cfRule type="expression" dxfId="140" priority="719">
      <formula>DE79&gt;0</formula>
    </cfRule>
  </conditionalFormatting>
  <conditionalFormatting sqref="DE80:DH80">
    <cfRule type="expression" dxfId="139" priority="743">
      <formula>DE81&gt;0</formula>
    </cfRule>
  </conditionalFormatting>
  <conditionalFormatting sqref="DE82:DH82">
    <cfRule type="expression" dxfId="138" priority="767">
      <formula>DE83&gt;0</formula>
    </cfRule>
  </conditionalFormatting>
  <conditionalFormatting sqref="DE84:DH84">
    <cfRule type="expression" dxfId="137" priority="794">
      <formula>DE85&gt;0</formula>
    </cfRule>
  </conditionalFormatting>
  <conditionalFormatting sqref="DE86:DH86">
    <cfRule type="expression" dxfId="136" priority="1036">
      <formula>DE87&gt;0</formula>
    </cfRule>
  </conditionalFormatting>
  <conditionalFormatting sqref="DE88:DH88">
    <cfRule type="expression" dxfId="135" priority="838">
      <formula>DE89&gt;0</formula>
    </cfRule>
  </conditionalFormatting>
  <conditionalFormatting sqref="DE90:DH90">
    <cfRule type="expression" dxfId="134" priority="862">
      <formula>DE91&gt;0</formula>
    </cfRule>
  </conditionalFormatting>
  <conditionalFormatting sqref="DE92:DH92">
    <cfRule type="expression" dxfId="133" priority="886">
      <formula>DE93&gt;0</formula>
    </cfRule>
  </conditionalFormatting>
  <conditionalFormatting sqref="DE94:DH94">
    <cfRule type="expression" dxfId="132" priority="910">
      <formula>DE95&gt;0</formula>
    </cfRule>
  </conditionalFormatting>
  <conditionalFormatting sqref="DE96:DH96">
    <cfRule type="expression" dxfId="131" priority="934">
      <formula>DE97&gt;0</formula>
    </cfRule>
  </conditionalFormatting>
  <conditionalFormatting sqref="DE98:DH98">
    <cfRule type="expression" dxfId="130" priority="958">
      <formula>DE99&gt;0</formula>
    </cfRule>
  </conditionalFormatting>
  <conditionalFormatting sqref="DE100:DH100">
    <cfRule type="expression" dxfId="129" priority="982">
      <formula>DE101&gt;0</formula>
    </cfRule>
  </conditionalFormatting>
  <conditionalFormatting sqref="DE102:DH102">
    <cfRule type="expression" dxfId="128" priority="1035">
      <formula>DE103&gt;0</formula>
    </cfRule>
  </conditionalFormatting>
  <conditionalFormatting sqref="DJ10:DM10">
    <cfRule type="expression" dxfId="127" priority="1021">
      <formula>DJ11&gt;0</formula>
    </cfRule>
  </conditionalFormatting>
  <conditionalFormatting sqref="DJ12:DM12">
    <cfRule type="expression" dxfId="126" priority="1022">
      <formula>DJ13&gt;0</formula>
    </cfRule>
  </conditionalFormatting>
  <conditionalFormatting sqref="DJ14:DM14">
    <cfRule type="expression" dxfId="125" priority="1025">
      <formula>DJ15&gt;0</formula>
    </cfRule>
  </conditionalFormatting>
  <conditionalFormatting sqref="DJ16:DM16">
    <cfRule type="expression" dxfId="124" priority="1024">
      <formula>DJ17&gt;0</formula>
    </cfRule>
  </conditionalFormatting>
  <conditionalFormatting sqref="DJ24:DM24">
    <cfRule type="expression" dxfId="123" priority="165">
      <formula>DJ25&gt;0</formula>
    </cfRule>
  </conditionalFormatting>
  <conditionalFormatting sqref="DJ26:DM26">
    <cfRule type="expression" dxfId="122" priority="148">
      <formula>DJ27&gt;0</formula>
    </cfRule>
  </conditionalFormatting>
  <conditionalFormatting sqref="DJ28:DM28">
    <cfRule type="expression" dxfId="121" priority="134">
      <formula>DJ29&gt;0</formula>
    </cfRule>
  </conditionalFormatting>
  <conditionalFormatting sqref="DJ30:DM30">
    <cfRule type="expression" dxfId="120" priority="122">
      <formula>DJ31&gt;0</formula>
    </cfRule>
  </conditionalFormatting>
  <conditionalFormatting sqref="DJ32:DM32">
    <cfRule type="expression" dxfId="119" priority="113">
      <formula>DJ33&gt;0</formula>
    </cfRule>
  </conditionalFormatting>
  <conditionalFormatting sqref="DJ34:DM34">
    <cfRule type="expression" dxfId="118" priority="109">
      <formula>DJ35&gt;0</formula>
    </cfRule>
  </conditionalFormatting>
  <conditionalFormatting sqref="DJ36:DM36">
    <cfRule type="expression" dxfId="117" priority="99">
      <formula>DJ37&gt;0</formula>
    </cfRule>
  </conditionalFormatting>
  <conditionalFormatting sqref="DJ38:DM38">
    <cfRule type="expression" dxfId="116" priority="87">
      <formula>DJ39&gt;0</formula>
    </cfRule>
  </conditionalFormatting>
  <conditionalFormatting sqref="DJ40:DM40">
    <cfRule type="expression" dxfId="115" priority="77">
      <formula>DJ41&gt;0</formula>
    </cfRule>
  </conditionalFormatting>
  <conditionalFormatting sqref="DJ42:DM42">
    <cfRule type="expression" dxfId="114" priority="69">
      <formula>DJ43&gt;0</formula>
    </cfRule>
  </conditionalFormatting>
  <conditionalFormatting sqref="DJ44:DM44">
    <cfRule type="expression" dxfId="113" priority="61">
      <formula>DJ45&gt;0</formula>
    </cfRule>
  </conditionalFormatting>
  <conditionalFormatting sqref="DJ46:DM46">
    <cfRule type="expression" dxfId="112" priority="54">
      <formula>DJ47&gt;0</formula>
    </cfRule>
  </conditionalFormatting>
  <conditionalFormatting sqref="DJ48:DM48">
    <cfRule type="expression" dxfId="111" priority="47">
      <formula>DJ49&gt;0</formula>
    </cfRule>
  </conditionalFormatting>
  <conditionalFormatting sqref="DJ50:DM50">
    <cfRule type="expression" dxfId="110" priority="37">
      <formula>DJ51&gt;0</formula>
    </cfRule>
  </conditionalFormatting>
  <conditionalFormatting sqref="DJ52:DM52">
    <cfRule type="expression" dxfId="109" priority="32">
      <formula>DJ53&gt;0</formula>
    </cfRule>
  </conditionalFormatting>
  <conditionalFormatting sqref="DJ54:DM54">
    <cfRule type="expression" dxfId="108" priority="22">
      <formula>DJ55&gt;0</formula>
    </cfRule>
  </conditionalFormatting>
  <conditionalFormatting sqref="DJ56:DM56">
    <cfRule type="expression" dxfId="107" priority="13">
      <formula>DJ57&gt;0</formula>
    </cfRule>
  </conditionalFormatting>
  <conditionalFormatting sqref="DJ58:DM58">
    <cfRule type="expression" dxfId="106" priority="9">
      <formula>DJ59&gt;0</formula>
    </cfRule>
  </conditionalFormatting>
  <conditionalFormatting sqref="DJ60:DM60">
    <cfRule type="expression" dxfId="105" priority="6">
      <formula>DJ61&gt;0</formula>
    </cfRule>
  </conditionalFormatting>
  <conditionalFormatting sqref="DJ62:DM62">
    <cfRule type="expression" dxfId="104" priority="3">
      <formula>DJ63&gt;0</formula>
    </cfRule>
  </conditionalFormatting>
  <conditionalFormatting sqref="DJ64:DM64">
    <cfRule type="expression" dxfId="103" priority="1029">
      <formula>DJ65&gt;0</formula>
    </cfRule>
  </conditionalFormatting>
  <conditionalFormatting sqref="DJ66:DM66">
    <cfRule type="expression" dxfId="102" priority="1028">
      <formula>DJ67&gt;0</formula>
    </cfRule>
  </conditionalFormatting>
  <conditionalFormatting sqref="DJ68:DM68">
    <cfRule type="expression" dxfId="101" priority="793">
      <formula>DJ69&gt;0</formula>
    </cfRule>
  </conditionalFormatting>
  <conditionalFormatting sqref="DJ70:DM70">
    <cfRule type="expression" dxfId="100" priority="622">
      <formula>DJ71&gt;0</formula>
    </cfRule>
  </conditionalFormatting>
  <conditionalFormatting sqref="DJ72:DM72">
    <cfRule type="expression" dxfId="99" priority="646">
      <formula>DJ73&gt;0</formula>
    </cfRule>
  </conditionalFormatting>
  <conditionalFormatting sqref="DJ74:DM74">
    <cfRule type="expression" dxfId="98" priority="670">
      <formula>DJ75&gt;0</formula>
    </cfRule>
  </conditionalFormatting>
  <conditionalFormatting sqref="DJ76:DM76">
    <cfRule type="expression" dxfId="97" priority="694">
      <formula>DJ77&gt;0</formula>
    </cfRule>
  </conditionalFormatting>
  <conditionalFormatting sqref="DJ78:DM78">
    <cfRule type="expression" dxfId="96" priority="718">
      <formula>DJ79&gt;0</formula>
    </cfRule>
  </conditionalFormatting>
  <conditionalFormatting sqref="DJ80:DM80">
    <cfRule type="expression" dxfId="95" priority="742">
      <formula>DJ81&gt;0</formula>
    </cfRule>
  </conditionalFormatting>
  <conditionalFormatting sqref="DJ82:DM82">
    <cfRule type="expression" dxfId="94" priority="766">
      <formula>DJ83&gt;0</formula>
    </cfRule>
  </conditionalFormatting>
  <conditionalFormatting sqref="DJ84:DM84">
    <cfRule type="expression" dxfId="93" priority="792">
      <formula>DJ85&gt;0</formula>
    </cfRule>
  </conditionalFormatting>
  <conditionalFormatting sqref="DJ86:DM86">
    <cfRule type="expression" dxfId="92" priority="1027">
      <formula>DJ87&gt;0</formula>
    </cfRule>
  </conditionalFormatting>
  <conditionalFormatting sqref="DJ88:DM88">
    <cfRule type="expression" dxfId="91" priority="837">
      <formula>DJ89&gt;0</formula>
    </cfRule>
  </conditionalFormatting>
  <conditionalFormatting sqref="DJ90:DM90">
    <cfRule type="expression" dxfId="90" priority="861">
      <formula>DJ91&gt;0</formula>
    </cfRule>
  </conditionalFormatting>
  <conditionalFormatting sqref="DJ92:DM92">
    <cfRule type="expression" dxfId="89" priority="885">
      <formula>DJ93&gt;0</formula>
    </cfRule>
  </conditionalFormatting>
  <conditionalFormatting sqref="DJ94:DM94">
    <cfRule type="expression" dxfId="88" priority="909">
      <formula>DJ95&gt;0</formula>
    </cfRule>
  </conditionalFormatting>
  <conditionalFormatting sqref="DJ96:DM96">
    <cfRule type="expression" dxfId="87" priority="933">
      <formula>DJ97&gt;0</formula>
    </cfRule>
  </conditionalFormatting>
  <conditionalFormatting sqref="DJ98:DM98">
    <cfRule type="expression" dxfId="86" priority="957">
      <formula>DJ99&gt;0</formula>
    </cfRule>
  </conditionalFormatting>
  <conditionalFormatting sqref="DJ100:DM100">
    <cfRule type="expression" dxfId="85" priority="981">
      <formula>DJ101&gt;0</formula>
    </cfRule>
  </conditionalFormatting>
  <conditionalFormatting sqref="DJ102:DM102">
    <cfRule type="expression" dxfId="84" priority="1026">
      <formula>DJ103&gt;0</formula>
    </cfRule>
  </conditionalFormatting>
  <conditionalFormatting sqref="DO10:DR10">
    <cfRule type="expression" dxfId="83" priority="1012">
      <formula>DO11&gt;0</formula>
    </cfRule>
  </conditionalFormatting>
  <conditionalFormatting sqref="DO12:DR12">
    <cfRule type="expression" dxfId="82" priority="1013">
      <formula>DO13&gt;0</formula>
    </cfRule>
  </conditionalFormatting>
  <conditionalFormatting sqref="DO14:DR14">
    <cfRule type="expression" dxfId="81" priority="1016">
      <formula>DO15&gt;0</formula>
    </cfRule>
  </conditionalFormatting>
  <conditionalFormatting sqref="DO16:DR16">
    <cfRule type="expression" dxfId="80" priority="1015">
      <formula>DO17&gt;0</formula>
    </cfRule>
  </conditionalFormatting>
  <conditionalFormatting sqref="DO24:DR24">
    <cfRule type="expression" dxfId="79" priority="164">
      <formula>DO25&gt;0</formula>
    </cfRule>
  </conditionalFormatting>
  <conditionalFormatting sqref="DO26:DR26">
    <cfRule type="expression" dxfId="78" priority="147">
      <formula>DO27&gt;0</formula>
    </cfRule>
  </conditionalFormatting>
  <conditionalFormatting sqref="DO28:DR28">
    <cfRule type="expression" dxfId="77" priority="133">
      <formula>DO29&gt;0</formula>
    </cfRule>
  </conditionalFormatting>
  <conditionalFormatting sqref="DO30:DR30">
    <cfRule type="expression" dxfId="76" priority="121">
      <formula>DO31&gt;0</formula>
    </cfRule>
  </conditionalFormatting>
  <conditionalFormatting sqref="DO32:DR32">
    <cfRule type="expression" dxfId="75" priority="112">
      <formula>DO33&gt;0</formula>
    </cfRule>
  </conditionalFormatting>
  <conditionalFormatting sqref="DO34:DR34">
    <cfRule type="expression" dxfId="74" priority="108">
      <formula>DO35&gt;0</formula>
    </cfRule>
  </conditionalFormatting>
  <conditionalFormatting sqref="DO36:DR36">
    <cfRule type="expression" dxfId="73" priority="98">
      <formula>DO37&gt;0</formula>
    </cfRule>
  </conditionalFormatting>
  <conditionalFormatting sqref="DO38:DR38">
    <cfRule type="expression" dxfId="72" priority="86">
      <formula>DO39&gt;0</formula>
    </cfRule>
  </conditionalFormatting>
  <conditionalFormatting sqref="DO40:DR40">
    <cfRule type="expression" dxfId="71" priority="76">
      <formula>DO41&gt;0</formula>
    </cfRule>
  </conditionalFormatting>
  <conditionalFormatting sqref="DO42:DR42">
    <cfRule type="expression" dxfId="70" priority="68">
      <formula>DO43&gt;0</formula>
    </cfRule>
  </conditionalFormatting>
  <conditionalFormatting sqref="DO44:DR44">
    <cfRule type="expression" dxfId="69" priority="60">
      <formula>DO45&gt;0</formula>
    </cfRule>
  </conditionalFormatting>
  <conditionalFormatting sqref="DO46:DR46">
    <cfRule type="expression" dxfId="68" priority="53">
      <formula>DO47&gt;0</formula>
    </cfRule>
  </conditionalFormatting>
  <conditionalFormatting sqref="DO48:DR48">
    <cfRule type="expression" dxfId="67" priority="46">
      <formula>DO49&gt;0</formula>
    </cfRule>
  </conditionalFormatting>
  <conditionalFormatting sqref="DO50:DR50">
    <cfRule type="expression" dxfId="66" priority="36">
      <formula>DO51&gt;0</formula>
    </cfRule>
  </conditionalFormatting>
  <conditionalFormatting sqref="DO52:DR52">
    <cfRule type="expression" dxfId="65" priority="31">
      <formula>DO53&gt;0</formula>
    </cfRule>
  </conditionalFormatting>
  <conditionalFormatting sqref="DO54:DR54">
    <cfRule type="expression" dxfId="64" priority="21">
      <formula>DO55&gt;0</formula>
    </cfRule>
  </conditionalFormatting>
  <conditionalFormatting sqref="DO56:DR56">
    <cfRule type="expression" dxfId="63" priority="12">
      <formula>DO57&gt;0</formula>
    </cfRule>
  </conditionalFormatting>
  <conditionalFormatting sqref="DO58:DR58">
    <cfRule type="expression" dxfId="62" priority="8">
      <formula>DO59&gt;0</formula>
    </cfRule>
  </conditionalFormatting>
  <conditionalFormatting sqref="DO60:DR60">
    <cfRule type="expression" dxfId="61" priority="5">
      <formula>DO61&gt;0</formula>
    </cfRule>
  </conditionalFormatting>
  <conditionalFormatting sqref="DO62:DR62">
    <cfRule type="expression" dxfId="60" priority="2">
      <formula>DO63&gt;0</formula>
    </cfRule>
  </conditionalFormatting>
  <conditionalFormatting sqref="DO64:DR64">
    <cfRule type="expression" dxfId="59" priority="1020">
      <formula>DO65&gt;0</formula>
    </cfRule>
  </conditionalFormatting>
  <conditionalFormatting sqref="DO66:DR66">
    <cfRule type="expression" dxfId="58" priority="1019">
      <formula>DO67&gt;0</formula>
    </cfRule>
  </conditionalFormatting>
  <conditionalFormatting sqref="DO68:DR68">
    <cfRule type="expression" dxfId="57" priority="791">
      <formula>DO69&gt;0</formula>
    </cfRule>
  </conditionalFormatting>
  <conditionalFormatting sqref="DO70:DR70">
    <cfRule type="expression" dxfId="56" priority="621">
      <formula>DO71&gt;0</formula>
    </cfRule>
  </conditionalFormatting>
  <conditionalFormatting sqref="DO72:DR72">
    <cfRule type="expression" dxfId="55" priority="645">
      <formula>DO73&gt;0</formula>
    </cfRule>
  </conditionalFormatting>
  <conditionalFormatting sqref="DO74:DR74">
    <cfRule type="expression" dxfId="54" priority="669">
      <formula>DO75&gt;0</formula>
    </cfRule>
  </conditionalFormatting>
  <conditionalFormatting sqref="DO76:DR76">
    <cfRule type="expression" dxfId="53" priority="693">
      <formula>DO77&gt;0</formula>
    </cfRule>
  </conditionalFormatting>
  <conditionalFormatting sqref="DO78:DR78">
    <cfRule type="expression" dxfId="52" priority="717">
      <formula>DO79&gt;0</formula>
    </cfRule>
  </conditionalFormatting>
  <conditionalFormatting sqref="DO80:DR80">
    <cfRule type="expression" dxfId="51" priority="741">
      <formula>DO81&gt;0</formula>
    </cfRule>
  </conditionalFormatting>
  <conditionalFormatting sqref="DO82:DR82">
    <cfRule type="expression" dxfId="50" priority="765">
      <formula>DO83&gt;0</formula>
    </cfRule>
  </conditionalFormatting>
  <conditionalFormatting sqref="DO84:DR84">
    <cfRule type="expression" dxfId="49" priority="790">
      <formula>DO85&gt;0</formula>
    </cfRule>
  </conditionalFormatting>
  <conditionalFormatting sqref="DO86:DR86">
    <cfRule type="expression" dxfId="48" priority="1018">
      <formula>DO87&gt;0</formula>
    </cfRule>
  </conditionalFormatting>
  <conditionalFormatting sqref="DO88:DR88">
    <cfRule type="expression" dxfId="47" priority="836">
      <formula>DO89&gt;0</formula>
    </cfRule>
  </conditionalFormatting>
  <conditionalFormatting sqref="DO90:DR90">
    <cfRule type="expression" dxfId="46" priority="860">
      <formula>DO91&gt;0</formula>
    </cfRule>
  </conditionalFormatting>
  <conditionalFormatting sqref="DO92:DR92">
    <cfRule type="expression" dxfId="45" priority="884">
      <formula>DO93&gt;0</formula>
    </cfRule>
  </conditionalFormatting>
  <conditionalFormatting sqref="DO94:DR94">
    <cfRule type="expression" dxfId="44" priority="908">
      <formula>DO95&gt;0</formula>
    </cfRule>
  </conditionalFormatting>
  <conditionalFormatting sqref="DO96:DR96">
    <cfRule type="expression" dxfId="43" priority="932">
      <formula>DO97&gt;0</formula>
    </cfRule>
  </conditionalFormatting>
  <conditionalFormatting sqref="DO98:DR98">
    <cfRule type="expression" dxfId="42" priority="956">
      <formula>DO99&gt;0</formula>
    </cfRule>
  </conditionalFormatting>
  <conditionalFormatting sqref="DO100:DR100">
    <cfRule type="expression" dxfId="41" priority="980">
      <formula>DO101&gt;0</formula>
    </cfRule>
  </conditionalFormatting>
  <conditionalFormatting sqref="DO102:DR102">
    <cfRule type="expression" dxfId="40" priority="1017">
      <formula>DO103&gt;0</formula>
    </cfRule>
  </conditionalFormatting>
  <conditionalFormatting sqref="DT10:DX10 DT12:DX12 DT14:DX14 DT16:DX16 DX18 DX20 DX22 DT64:DX64">
    <cfRule type="expression" dxfId="39" priority="1003">
      <formula>DT11&gt;0</formula>
    </cfRule>
  </conditionalFormatting>
  <conditionalFormatting sqref="DT24:DX24">
    <cfRule type="expression" dxfId="38" priority="163">
      <formula>DT25&gt;0</formula>
    </cfRule>
  </conditionalFormatting>
  <conditionalFormatting sqref="DT26:DX26">
    <cfRule type="expression" dxfId="37" priority="146">
      <formula>DT27&gt;0</formula>
    </cfRule>
  </conditionalFormatting>
  <conditionalFormatting sqref="DT28:DX28">
    <cfRule type="expression" dxfId="36" priority="132">
      <formula>DT29&gt;0</formula>
    </cfRule>
  </conditionalFormatting>
  <conditionalFormatting sqref="DT30:DX30">
    <cfRule type="expression" dxfId="35" priority="120">
      <formula>DT31&gt;0</formula>
    </cfRule>
  </conditionalFormatting>
  <conditionalFormatting sqref="DT32:DX32">
    <cfRule type="expression" dxfId="34" priority="111">
      <formula>DT33&gt;0</formula>
    </cfRule>
  </conditionalFormatting>
  <conditionalFormatting sqref="DT34:DX34">
    <cfRule type="expression" dxfId="33" priority="107">
      <formula>DT35&gt;0</formula>
    </cfRule>
  </conditionalFormatting>
  <conditionalFormatting sqref="DT36:DX36">
    <cfRule type="expression" dxfId="32" priority="97">
      <formula>DT37&gt;0</formula>
    </cfRule>
  </conditionalFormatting>
  <conditionalFormatting sqref="DT38:DX38">
    <cfRule type="expression" dxfId="31" priority="85">
      <formula>DT39&gt;0</formula>
    </cfRule>
  </conditionalFormatting>
  <conditionalFormatting sqref="DT40:DX40">
    <cfRule type="expression" dxfId="30" priority="75">
      <formula>DT41&gt;0</formula>
    </cfRule>
  </conditionalFormatting>
  <conditionalFormatting sqref="DT42:DX42">
    <cfRule type="expression" dxfId="29" priority="67">
      <formula>DT43&gt;0</formula>
    </cfRule>
  </conditionalFormatting>
  <conditionalFormatting sqref="DT44:DX44">
    <cfRule type="expression" dxfId="28" priority="59">
      <formula>DT45&gt;0</formula>
    </cfRule>
  </conditionalFormatting>
  <conditionalFormatting sqref="DT46:DX46">
    <cfRule type="expression" dxfId="27" priority="52">
      <formula>DT47&gt;0</formula>
    </cfRule>
  </conditionalFormatting>
  <conditionalFormatting sqref="DT48:DX48">
    <cfRule type="expression" dxfId="26" priority="45">
      <formula>DT49&gt;0</formula>
    </cfRule>
  </conditionalFormatting>
  <conditionalFormatting sqref="DT50:DX50">
    <cfRule type="expression" dxfId="25" priority="35">
      <formula>DT51&gt;0</formula>
    </cfRule>
  </conditionalFormatting>
  <conditionalFormatting sqref="DT52:DX52">
    <cfRule type="expression" dxfId="24" priority="30">
      <formula>DT53&gt;0</formula>
    </cfRule>
  </conditionalFormatting>
  <conditionalFormatting sqref="DT54:DX54">
    <cfRule type="expression" dxfId="23" priority="20">
      <formula>DT55&gt;0</formula>
    </cfRule>
  </conditionalFormatting>
  <conditionalFormatting sqref="DT56:DX56">
    <cfRule type="expression" dxfId="22" priority="11">
      <formula>DT57&gt;0</formula>
    </cfRule>
  </conditionalFormatting>
  <conditionalFormatting sqref="DT58:DX58">
    <cfRule type="expression" dxfId="21" priority="7">
      <formula>DT59&gt;0</formula>
    </cfRule>
  </conditionalFormatting>
  <conditionalFormatting sqref="DT60:DX60">
    <cfRule type="expression" dxfId="20" priority="4">
      <formula>DT61&gt;0</formula>
    </cfRule>
  </conditionalFormatting>
  <conditionalFormatting sqref="DT62:DX62">
    <cfRule type="expression" dxfId="19" priority="1">
      <formula>DT63&gt;0</formula>
    </cfRule>
  </conditionalFormatting>
  <conditionalFormatting sqref="DT66:DX66">
    <cfRule type="expression" dxfId="18" priority="1010">
      <formula>DT67&gt;0</formula>
    </cfRule>
  </conditionalFormatting>
  <conditionalFormatting sqref="DT68:DX68">
    <cfRule type="expression" dxfId="17" priority="789">
      <formula>DT69&gt;0</formula>
    </cfRule>
  </conditionalFormatting>
  <conditionalFormatting sqref="DT70:DX70">
    <cfRule type="expression" dxfId="16" priority="620">
      <formula>DT71&gt;0</formula>
    </cfRule>
  </conditionalFormatting>
  <conditionalFormatting sqref="DT72:DX72">
    <cfRule type="expression" dxfId="15" priority="644">
      <formula>DT73&gt;0</formula>
    </cfRule>
  </conditionalFormatting>
  <conditionalFormatting sqref="DT74:DX74">
    <cfRule type="expression" dxfId="14" priority="668">
      <formula>DT75&gt;0</formula>
    </cfRule>
  </conditionalFormatting>
  <conditionalFormatting sqref="DT76:DX76">
    <cfRule type="expression" dxfId="13" priority="692">
      <formula>DT77&gt;0</formula>
    </cfRule>
  </conditionalFormatting>
  <conditionalFormatting sqref="DT78:DX78">
    <cfRule type="expression" dxfId="12" priority="716">
      <formula>DT79&gt;0</formula>
    </cfRule>
  </conditionalFormatting>
  <conditionalFormatting sqref="DT80:DX80">
    <cfRule type="expression" dxfId="11" priority="740">
      <formula>DT81&gt;0</formula>
    </cfRule>
  </conditionalFormatting>
  <conditionalFormatting sqref="DT82:DX82">
    <cfRule type="expression" dxfId="10" priority="764">
      <formula>DT83&gt;0</formula>
    </cfRule>
  </conditionalFormatting>
  <conditionalFormatting sqref="DT84:DX84">
    <cfRule type="expression" dxfId="9" priority="788">
      <formula>DT85&gt;0</formula>
    </cfRule>
  </conditionalFormatting>
  <conditionalFormatting sqref="DT86:DX86">
    <cfRule type="expression" dxfId="8" priority="1009">
      <formula>DT87&gt;0</formula>
    </cfRule>
  </conditionalFormatting>
  <conditionalFormatting sqref="DT88:DX88">
    <cfRule type="expression" dxfId="7" priority="835">
      <formula>DT89&gt;0</formula>
    </cfRule>
  </conditionalFormatting>
  <conditionalFormatting sqref="DT90:DX90">
    <cfRule type="expression" dxfId="6" priority="859">
      <formula>DT91&gt;0</formula>
    </cfRule>
  </conditionalFormatting>
  <conditionalFormatting sqref="DT92:DX92">
    <cfRule type="expression" dxfId="5" priority="883">
      <formula>DT93&gt;0</formula>
    </cfRule>
  </conditionalFormatting>
  <conditionalFormatting sqref="DT94:DX94">
    <cfRule type="expression" dxfId="4" priority="907">
      <formula>DT95&gt;0</formula>
    </cfRule>
  </conditionalFormatting>
  <conditionalFormatting sqref="DT96:DX96">
    <cfRule type="expression" dxfId="3" priority="931">
      <formula>DT97&gt;0</formula>
    </cfRule>
  </conditionalFormatting>
  <conditionalFormatting sqref="DT98:DX98">
    <cfRule type="expression" dxfId="2" priority="955">
      <formula>DT99&gt;0</formula>
    </cfRule>
  </conditionalFormatting>
  <conditionalFormatting sqref="DT100:DX100">
    <cfRule type="expression" dxfId="1" priority="979">
      <formula>DT101&gt;0</formula>
    </cfRule>
  </conditionalFormatting>
  <conditionalFormatting sqref="DT102:DX102">
    <cfRule type="expression" dxfId="0" priority="1008">
      <formula>DT103&gt;0</formula>
    </cfRule>
  </conditionalFormatting>
  <printOptions horizontalCentered="1"/>
  <pageMargins left="0.31496062992125984" right="0.31496062992125984" top="0.39370078740157483" bottom="0.39370078740157483" header="0.31496062992125984" footer="0.31496062992125984"/>
  <pageSetup paperSize="9" scale="44" fitToHeight="26" orientation="landscape" horizontalDpi="360" verticalDpi="360" r:id="rId1"/>
  <headerFooter>
    <oddHeader>&amp;R&amp;P/&amp;N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01"/>
  <sheetViews>
    <sheetView showGridLines="0" zoomScaleNormal="100" workbookViewId="0">
      <selection activeCell="H28" sqref="H28"/>
    </sheetView>
  </sheetViews>
  <sheetFormatPr defaultColWidth="14.42578125" defaultRowHeight="15" customHeight="1"/>
  <cols>
    <col min="1" max="1" width="16.28515625" style="63" customWidth="1"/>
    <col min="2" max="2" width="2.28515625" style="63" customWidth="1"/>
    <col min="3" max="3" width="5" style="63" customWidth="1"/>
    <col min="4" max="5" width="9.140625" style="63" customWidth="1"/>
    <col min="6" max="6" width="3.85546875" style="63" customWidth="1"/>
    <col min="7" max="7" width="26" style="63" customWidth="1"/>
    <col min="8" max="8" width="15.7109375" style="63" customWidth="1"/>
    <col min="9" max="28" width="9.140625" style="63" customWidth="1"/>
    <col min="29" max="16384" width="14.42578125" style="63"/>
  </cols>
  <sheetData>
    <row r="1" spans="1:28" ht="12.75" customHeight="1">
      <c r="A1" s="153"/>
      <c r="I1" s="61"/>
      <c r="J1" s="62"/>
      <c r="K1" s="62"/>
      <c r="L1" s="62"/>
      <c r="M1" s="62"/>
      <c r="N1" s="62"/>
      <c r="O1" s="62"/>
      <c r="P1" s="62"/>
      <c r="Q1" s="62"/>
      <c r="R1" s="62"/>
      <c r="S1" s="62"/>
      <c r="T1" s="62"/>
      <c r="U1" s="62"/>
      <c r="V1" s="62"/>
      <c r="W1" s="62"/>
      <c r="X1" s="62"/>
      <c r="Y1" s="62"/>
      <c r="Z1" s="62"/>
      <c r="AA1" s="62"/>
      <c r="AB1" s="62"/>
    </row>
    <row r="2" spans="1:28" ht="9" customHeight="1">
      <c r="C2" s="287" t="s">
        <v>1255</v>
      </c>
      <c r="D2" s="287"/>
      <c r="E2" s="287"/>
      <c r="F2" s="287"/>
      <c r="G2" s="287"/>
      <c r="H2" s="287"/>
      <c r="I2" s="69"/>
      <c r="J2" s="69"/>
      <c r="K2" s="62"/>
      <c r="L2" s="62"/>
      <c r="M2" s="62"/>
      <c r="N2" s="62"/>
      <c r="O2" s="62"/>
      <c r="P2" s="62"/>
      <c r="Q2" s="62"/>
      <c r="R2" s="62"/>
      <c r="S2" s="62"/>
      <c r="T2" s="62"/>
      <c r="U2" s="62"/>
      <c r="V2" s="62"/>
      <c r="W2" s="62"/>
      <c r="X2" s="62"/>
      <c r="Y2" s="62"/>
      <c r="Z2" s="62"/>
      <c r="AA2" s="62"/>
      <c r="AB2" s="62"/>
    </row>
    <row r="3" spans="1:28" ht="7.5" customHeight="1">
      <c r="C3" s="287"/>
      <c r="D3" s="287"/>
      <c r="E3" s="287"/>
      <c r="F3" s="287"/>
      <c r="G3" s="287"/>
      <c r="H3" s="287"/>
      <c r="I3" s="61"/>
      <c r="J3" s="62"/>
      <c r="K3" s="62"/>
      <c r="L3" s="62"/>
      <c r="M3" s="62"/>
      <c r="N3" s="62"/>
      <c r="O3" s="62"/>
      <c r="P3" s="62"/>
      <c r="Q3" s="62"/>
      <c r="R3" s="62"/>
      <c r="S3" s="62"/>
      <c r="T3" s="62"/>
      <c r="U3" s="62"/>
      <c r="V3" s="62"/>
      <c r="W3" s="62"/>
      <c r="X3" s="62"/>
      <c r="Y3" s="62"/>
      <c r="Z3" s="62"/>
      <c r="AA3" s="62"/>
      <c r="AB3" s="62"/>
    </row>
    <row r="4" spans="1:28" ht="12.75" customHeight="1">
      <c r="A4" s="154"/>
      <c r="C4" s="288" t="s">
        <v>1256</v>
      </c>
      <c r="D4" s="288"/>
      <c r="E4" s="288"/>
      <c r="F4" s="288"/>
      <c r="G4" s="288"/>
      <c r="H4" s="288"/>
      <c r="I4" s="157"/>
      <c r="J4" s="157"/>
      <c r="K4" s="62"/>
      <c r="L4" s="62"/>
      <c r="M4" s="62"/>
      <c r="N4" s="62"/>
      <c r="O4" s="62"/>
      <c r="P4" s="62"/>
      <c r="Q4" s="62"/>
      <c r="R4" s="62"/>
      <c r="S4" s="62"/>
      <c r="T4" s="62"/>
      <c r="U4" s="62"/>
      <c r="V4" s="62"/>
      <c r="W4" s="62"/>
      <c r="X4" s="62"/>
      <c r="Y4" s="62"/>
      <c r="Z4" s="62"/>
      <c r="AA4" s="62"/>
      <c r="AB4" s="62"/>
    </row>
    <row r="5" spans="1:28" ht="12.75" customHeight="1">
      <c r="A5" s="155"/>
      <c r="C5" s="288"/>
      <c r="D5" s="288"/>
      <c r="E5" s="288"/>
      <c r="F5" s="288"/>
      <c r="G5" s="288"/>
      <c r="H5" s="288"/>
      <c r="I5" s="61"/>
      <c r="J5" s="62"/>
      <c r="K5" s="62"/>
      <c r="L5" s="62"/>
      <c r="M5" s="62"/>
      <c r="N5" s="62"/>
      <c r="O5" s="62"/>
      <c r="P5" s="62"/>
      <c r="Q5" s="62"/>
      <c r="R5" s="62"/>
      <c r="S5" s="62"/>
      <c r="T5" s="62"/>
      <c r="U5" s="62"/>
      <c r="V5" s="62"/>
      <c r="W5" s="62"/>
      <c r="X5" s="62"/>
      <c r="Y5" s="62"/>
      <c r="Z5" s="62"/>
      <c r="AA5" s="62"/>
      <c r="AB5" s="62"/>
    </row>
    <row r="6" spans="1:28" ht="12.75" customHeight="1">
      <c r="A6" s="155"/>
      <c r="C6" s="159"/>
      <c r="D6" s="159"/>
      <c r="E6" s="159"/>
      <c r="F6" s="159"/>
      <c r="G6" s="159"/>
      <c r="H6" s="159"/>
      <c r="I6" s="61"/>
      <c r="J6" s="62"/>
      <c r="K6" s="62"/>
      <c r="L6" s="62"/>
      <c r="M6" s="62"/>
      <c r="N6" s="62"/>
      <c r="O6" s="62"/>
      <c r="P6" s="62"/>
      <c r="Q6" s="62"/>
      <c r="R6" s="62"/>
      <c r="S6" s="62"/>
      <c r="T6" s="62"/>
      <c r="U6" s="62"/>
      <c r="V6" s="62"/>
      <c r="W6" s="62"/>
      <c r="X6" s="62"/>
      <c r="Y6" s="62"/>
      <c r="Z6" s="62"/>
      <c r="AA6" s="62"/>
      <c r="AB6" s="62"/>
    </row>
    <row r="7" spans="1:28" ht="12.75" customHeight="1">
      <c r="A7" s="156"/>
      <c r="B7" s="156"/>
      <c r="C7" s="156"/>
      <c r="D7" s="156"/>
      <c r="E7" s="156"/>
      <c r="F7" s="156"/>
      <c r="G7" s="156"/>
      <c r="H7" s="156"/>
      <c r="I7" s="62"/>
      <c r="J7" s="62"/>
      <c r="K7" s="62"/>
      <c r="L7" s="62"/>
      <c r="M7" s="62"/>
      <c r="N7" s="62"/>
      <c r="O7" s="62"/>
      <c r="P7" s="62"/>
      <c r="Q7" s="62"/>
      <c r="R7" s="62"/>
      <c r="S7" s="62"/>
      <c r="T7" s="62"/>
      <c r="U7" s="62"/>
      <c r="V7" s="62"/>
      <c r="W7" s="62"/>
      <c r="X7" s="62"/>
      <c r="Y7" s="62"/>
      <c r="Z7" s="62"/>
      <c r="AA7" s="62"/>
      <c r="AB7" s="62"/>
    </row>
    <row r="8" spans="1:28" ht="12.75" customHeight="1">
      <c r="A8" s="172" t="s">
        <v>1144</v>
      </c>
      <c r="B8" s="300" t="s">
        <v>1145</v>
      </c>
      <c r="C8" s="300"/>
      <c r="D8" s="300"/>
      <c r="E8" s="300"/>
      <c r="F8" s="300"/>
      <c r="G8" s="300"/>
      <c r="H8" s="301"/>
      <c r="I8" s="62"/>
      <c r="J8" s="62"/>
      <c r="K8" s="62"/>
      <c r="L8" s="62"/>
      <c r="M8" s="62"/>
      <c r="N8" s="62"/>
      <c r="O8" s="62"/>
      <c r="P8" s="62"/>
      <c r="Q8" s="62"/>
      <c r="R8" s="62"/>
      <c r="S8" s="62"/>
      <c r="T8" s="62"/>
      <c r="U8" s="62"/>
      <c r="V8" s="62"/>
      <c r="W8" s="62"/>
      <c r="X8" s="62"/>
      <c r="Y8" s="62"/>
      <c r="Z8" s="62"/>
      <c r="AA8" s="62"/>
      <c r="AB8" s="62"/>
    </row>
    <row r="9" spans="1:28" ht="12.75" customHeight="1">
      <c r="A9" s="214" t="s">
        <v>1146</v>
      </c>
      <c r="B9" s="302" t="s">
        <v>1159</v>
      </c>
      <c r="C9" s="302"/>
      <c r="D9" s="302"/>
      <c r="E9" s="302"/>
      <c r="F9" s="302"/>
      <c r="G9" s="302"/>
      <c r="H9" s="303"/>
      <c r="I9" s="62"/>
      <c r="J9" s="62"/>
      <c r="K9" s="62"/>
      <c r="L9" s="62"/>
      <c r="M9" s="62"/>
      <c r="N9" s="62"/>
      <c r="O9" s="62"/>
      <c r="P9" s="62"/>
      <c r="Q9" s="62"/>
      <c r="R9" s="62"/>
      <c r="S9" s="62"/>
      <c r="T9" s="62"/>
      <c r="U9" s="62"/>
      <c r="V9" s="62"/>
      <c r="W9" s="62"/>
      <c r="X9" s="62"/>
      <c r="Y9" s="62"/>
      <c r="Z9" s="62"/>
      <c r="AA9" s="62"/>
      <c r="AB9" s="62"/>
    </row>
    <row r="10" spans="1:28" ht="12.75" customHeight="1">
      <c r="A10" s="173"/>
      <c r="B10" s="174"/>
      <c r="C10" s="174"/>
      <c r="D10" s="174"/>
      <c r="E10" s="174"/>
      <c r="F10" s="174"/>
      <c r="G10" s="174"/>
      <c r="H10" s="175"/>
      <c r="I10" s="62"/>
      <c r="J10" s="62"/>
      <c r="K10" s="62"/>
      <c r="L10" s="62"/>
      <c r="M10" s="62"/>
      <c r="N10" s="62"/>
      <c r="O10" s="62"/>
      <c r="P10" s="62"/>
      <c r="Q10" s="62"/>
      <c r="R10" s="62"/>
      <c r="S10" s="62"/>
      <c r="T10" s="62"/>
      <c r="U10" s="62"/>
      <c r="V10" s="62"/>
      <c r="W10" s="62"/>
      <c r="X10" s="62"/>
      <c r="Y10" s="62"/>
      <c r="Z10" s="62"/>
      <c r="AA10" s="62"/>
      <c r="AB10" s="62"/>
    </row>
    <row r="11" spans="1:28" ht="12.75" customHeight="1">
      <c r="A11" s="176" t="s">
        <v>1117</v>
      </c>
      <c r="B11" s="177" t="s">
        <v>1279</v>
      </c>
      <c r="C11" s="178"/>
      <c r="D11" s="177"/>
      <c r="E11" s="177"/>
      <c r="F11" s="177"/>
      <c r="G11" s="177"/>
      <c r="H11" s="179"/>
      <c r="I11" s="62"/>
      <c r="J11" s="62"/>
      <c r="K11" s="62"/>
      <c r="L11" s="62"/>
      <c r="M11" s="62"/>
      <c r="N11" s="62"/>
      <c r="O11" s="62"/>
      <c r="P11" s="62"/>
      <c r="Q11" s="62"/>
      <c r="R11" s="62"/>
      <c r="S11" s="62"/>
      <c r="T11" s="62"/>
      <c r="U11" s="62"/>
      <c r="V11" s="62"/>
      <c r="W11" s="62"/>
      <c r="X11" s="62"/>
      <c r="Y11" s="62"/>
      <c r="Z11" s="62"/>
      <c r="AA11" s="62"/>
      <c r="AB11" s="62"/>
    </row>
    <row r="12" spans="1:28" ht="12.75" customHeight="1">
      <c r="A12" s="180"/>
      <c r="B12" s="180"/>
      <c r="C12" s="180"/>
      <c r="D12" s="180"/>
      <c r="E12" s="180"/>
      <c r="F12" s="180"/>
      <c r="G12" s="180"/>
      <c r="H12" s="180"/>
      <c r="I12" s="62"/>
      <c r="J12" s="62"/>
      <c r="K12" s="62"/>
      <c r="L12" s="62"/>
      <c r="M12" s="62"/>
      <c r="N12" s="62"/>
      <c r="O12" s="62"/>
      <c r="P12" s="62"/>
      <c r="Q12" s="62"/>
      <c r="R12" s="62"/>
      <c r="S12" s="62"/>
      <c r="T12" s="62"/>
      <c r="U12" s="62"/>
      <c r="V12" s="62"/>
      <c r="W12" s="62"/>
      <c r="X12" s="62"/>
      <c r="Y12" s="62"/>
      <c r="Z12" s="62"/>
      <c r="AA12" s="62"/>
      <c r="AB12" s="62"/>
    </row>
    <row r="13" spans="1:28" ht="12.75" customHeight="1">
      <c r="A13" s="298" t="s">
        <v>1480</v>
      </c>
      <c r="B13" s="299"/>
      <c r="C13" s="299"/>
      <c r="D13" s="299"/>
      <c r="E13" s="299"/>
      <c r="F13" s="299"/>
      <c r="G13" s="299"/>
      <c r="H13" s="299"/>
      <c r="I13" s="62"/>
      <c r="J13" s="62"/>
      <c r="K13" s="62"/>
      <c r="L13" s="62"/>
      <c r="M13" s="62"/>
      <c r="N13" s="62"/>
      <c r="O13" s="62"/>
      <c r="P13" s="62"/>
      <c r="Q13" s="62"/>
      <c r="R13" s="62"/>
      <c r="S13" s="62"/>
      <c r="T13" s="62"/>
      <c r="U13" s="62"/>
      <c r="V13" s="62"/>
      <c r="W13" s="62"/>
      <c r="X13" s="62"/>
      <c r="Y13" s="62"/>
      <c r="Z13" s="62"/>
      <c r="AA13" s="62"/>
      <c r="AB13" s="62"/>
    </row>
    <row r="14" spans="1:28" ht="12" customHeight="1">
      <c r="A14" s="181"/>
      <c r="B14" s="182"/>
      <c r="C14" s="183"/>
      <c r="D14" s="183"/>
      <c r="E14" s="184"/>
      <c r="F14" s="184"/>
      <c r="G14" s="184"/>
      <c r="H14" s="184"/>
      <c r="I14" s="62"/>
      <c r="J14" s="62"/>
      <c r="K14" s="62"/>
      <c r="L14" s="62"/>
      <c r="M14" s="62"/>
      <c r="N14" s="62"/>
      <c r="O14" s="62"/>
      <c r="P14" s="62"/>
      <c r="Q14" s="62"/>
      <c r="R14" s="62"/>
      <c r="S14" s="62"/>
      <c r="T14" s="62"/>
      <c r="U14" s="62"/>
      <c r="V14" s="62"/>
      <c r="W14" s="62"/>
      <c r="X14" s="62"/>
      <c r="Y14" s="62"/>
      <c r="Z14" s="62"/>
      <c r="AA14" s="62"/>
      <c r="AB14" s="62"/>
    </row>
    <row r="15" spans="1:28" ht="12.75" customHeight="1">
      <c r="A15" s="292" t="s">
        <v>1119</v>
      </c>
      <c r="B15" s="293"/>
      <c r="C15" s="293"/>
      <c r="D15" s="293"/>
      <c r="E15" s="293"/>
      <c r="F15" s="293"/>
      <c r="G15" s="293"/>
      <c r="H15" s="294"/>
      <c r="I15" s="64"/>
      <c r="J15" s="64"/>
      <c r="K15" s="64"/>
      <c r="L15" s="64"/>
      <c r="M15" s="64"/>
      <c r="N15" s="64"/>
      <c r="O15" s="64"/>
      <c r="P15" s="64"/>
      <c r="Q15" s="64"/>
      <c r="R15" s="64"/>
      <c r="S15" s="64"/>
      <c r="T15" s="64"/>
      <c r="U15" s="64"/>
      <c r="V15" s="64"/>
      <c r="W15" s="64"/>
      <c r="X15" s="64"/>
      <c r="Y15" s="64"/>
      <c r="Z15" s="64"/>
      <c r="AA15" s="64"/>
      <c r="AB15" s="64"/>
    </row>
    <row r="16" spans="1:28" ht="12.75" customHeight="1">
      <c r="A16" s="295" t="s">
        <v>1120</v>
      </c>
      <c r="B16" s="293"/>
      <c r="C16" s="293"/>
      <c r="D16" s="293"/>
      <c r="E16" s="293"/>
      <c r="F16" s="293"/>
      <c r="G16" s="294"/>
      <c r="H16" s="185" t="s">
        <v>1285</v>
      </c>
      <c r="I16" s="62"/>
      <c r="J16" s="62"/>
      <c r="K16" s="62"/>
      <c r="L16" s="62"/>
      <c r="M16" s="62"/>
      <c r="N16" s="62"/>
      <c r="O16" s="62"/>
      <c r="P16" s="62"/>
      <c r="Q16" s="62"/>
      <c r="R16" s="62"/>
      <c r="S16" s="62"/>
      <c r="T16" s="62"/>
      <c r="U16" s="62"/>
      <c r="V16" s="62"/>
      <c r="W16" s="62"/>
      <c r="X16" s="62"/>
      <c r="Y16" s="62"/>
      <c r="Z16" s="62"/>
      <c r="AA16" s="62"/>
      <c r="AB16" s="62"/>
    </row>
    <row r="17" spans="1:28" ht="12.75" customHeight="1">
      <c r="A17" s="186" t="s">
        <v>1121</v>
      </c>
      <c r="B17" s="187"/>
      <c r="C17" s="187"/>
      <c r="D17" s="187"/>
      <c r="E17" s="187"/>
      <c r="F17" s="188"/>
      <c r="G17" s="189"/>
      <c r="H17" s="190">
        <v>3</v>
      </c>
      <c r="I17" s="65"/>
      <c r="J17" s="65"/>
      <c r="K17" s="65"/>
      <c r="L17" s="65"/>
      <c r="M17" s="65"/>
      <c r="N17" s="65"/>
      <c r="O17" s="65"/>
      <c r="P17" s="65"/>
      <c r="Q17" s="65"/>
      <c r="R17" s="65"/>
      <c r="S17" s="65"/>
      <c r="T17" s="65"/>
      <c r="U17" s="65"/>
      <c r="V17" s="65"/>
      <c r="W17" s="65"/>
      <c r="X17" s="65"/>
      <c r="Y17" s="65"/>
      <c r="Z17" s="65"/>
      <c r="AA17" s="65"/>
      <c r="AB17" s="65"/>
    </row>
    <row r="18" spans="1:28" ht="12.75" customHeight="1">
      <c r="A18" s="186" t="s">
        <v>1122</v>
      </c>
      <c r="B18" s="187"/>
      <c r="C18" s="187"/>
      <c r="D18" s="187"/>
      <c r="E18" s="187"/>
      <c r="F18" s="188"/>
      <c r="G18" s="189"/>
      <c r="H18" s="190">
        <v>0.7</v>
      </c>
      <c r="I18" s="65"/>
      <c r="J18" s="65"/>
      <c r="K18" s="65"/>
      <c r="L18" s="65"/>
      <c r="M18" s="65"/>
      <c r="N18" s="65"/>
      <c r="O18" s="65"/>
      <c r="P18" s="65"/>
      <c r="Q18" s="65"/>
      <c r="R18" s="65"/>
      <c r="S18" s="65"/>
      <c r="T18" s="65"/>
      <c r="U18" s="65"/>
      <c r="V18" s="65"/>
      <c r="W18" s="65"/>
      <c r="X18" s="65"/>
      <c r="Y18" s="65"/>
      <c r="Z18" s="65"/>
      <c r="AA18" s="65"/>
      <c r="AB18" s="65"/>
    </row>
    <row r="19" spans="1:28" ht="12.75" customHeight="1">
      <c r="A19" s="186" t="s">
        <v>1123</v>
      </c>
      <c r="B19" s="187"/>
      <c r="C19" s="187"/>
      <c r="D19" s="187"/>
      <c r="E19" s="187"/>
      <c r="F19" s="188"/>
      <c r="G19" s="189"/>
      <c r="H19" s="190">
        <v>0.9</v>
      </c>
      <c r="I19" s="65"/>
      <c r="J19" s="65"/>
      <c r="K19" s="65"/>
      <c r="L19" s="65"/>
      <c r="M19" s="65"/>
      <c r="N19" s="65"/>
      <c r="O19" s="65"/>
      <c r="P19" s="65"/>
      <c r="Q19" s="65"/>
      <c r="R19" s="65"/>
      <c r="S19" s="65"/>
      <c r="T19" s="65"/>
      <c r="U19" s="65"/>
      <c r="V19" s="65"/>
      <c r="W19" s="65"/>
      <c r="X19" s="65"/>
      <c r="Y19" s="65"/>
      <c r="Z19" s="65"/>
      <c r="AA19" s="65"/>
      <c r="AB19" s="65"/>
    </row>
    <row r="20" spans="1:28" ht="12.75" customHeight="1">
      <c r="A20" s="297" t="s">
        <v>1124</v>
      </c>
      <c r="B20" s="293"/>
      <c r="C20" s="293"/>
      <c r="D20" s="293"/>
      <c r="E20" s="293"/>
      <c r="F20" s="293"/>
      <c r="G20" s="293"/>
      <c r="H20" s="191">
        <f>SUM(H17:H19)</f>
        <v>4.6000000000000005</v>
      </c>
      <c r="I20" s="65"/>
      <c r="J20" s="65"/>
      <c r="K20" s="65"/>
      <c r="L20" s="65"/>
      <c r="M20" s="65"/>
      <c r="N20" s="65"/>
      <c r="O20" s="65"/>
      <c r="P20" s="65"/>
      <c r="Q20" s="65"/>
      <c r="R20" s="65"/>
      <c r="S20" s="65"/>
      <c r="T20" s="65"/>
      <c r="U20" s="65"/>
      <c r="V20" s="65"/>
      <c r="W20" s="65"/>
      <c r="X20" s="65"/>
      <c r="Y20" s="65"/>
      <c r="Z20" s="65"/>
      <c r="AA20" s="65"/>
      <c r="AB20" s="65"/>
    </row>
    <row r="21" spans="1:28" ht="12.75" customHeight="1">
      <c r="A21" s="292" t="s">
        <v>1125</v>
      </c>
      <c r="B21" s="293"/>
      <c r="C21" s="293"/>
      <c r="D21" s="293"/>
      <c r="E21" s="293"/>
      <c r="F21" s="293"/>
      <c r="G21" s="293"/>
      <c r="H21" s="294"/>
      <c r="I21" s="64"/>
      <c r="J21" s="64"/>
      <c r="K21" s="64"/>
      <c r="L21" s="64"/>
      <c r="M21" s="64"/>
      <c r="N21" s="64"/>
      <c r="O21" s="64"/>
      <c r="P21" s="64"/>
      <c r="Q21" s="64"/>
      <c r="R21" s="64"/>
      <c r="S21" s="64"/>
      <c r="T21" s="64"/>
      <c r="U21" s="64"/>
      <c r="V21" s="64"/>
      <c r="W21" s="64"/>
      <c r="X21" s="64"/>
      <c r="Y21" s="64"/>
      <c r="Z21" s="64"/>
      <c r="AA21" s="64"/>
      <c r="AB21" s="64"/>
    </row>
    <row r="22" spans="1:28" ht="12.75" customHeight="1">
      <c r="A22" s="295" t="s">
        <v>1120</v>
      </c>
      <c r="B22" s="293"/>
      <c r="C22" s="293"/>
      <c r="D22" s="293"/>
      <c r="E22" s="293"/>
      <c r="F22" s="293"/>
      <c r="G22" s="294"/>
      <c r="H22" s="185" t="s">
        <v>1285</v>
      </c>
      <c r="I22" s="65"/>
      <c r="J22" s="65"/>
      <c r="K22" s="65"/>
      <c r="L22" s="65"/>
      <c r="M22" s="65"/>
      <c r="N22" s="65"/>
      <c r="O22" s="65"/>
      <c r="P22" s="65"/>
      <c r="Q22" s="65"/>
      <c r="R22" s="65"/>
      <c r="S22" s="65"/>
      <c r="T22" s="65"/>
      <c r="U22" s="65"/>
      <c r="V22" s="65"/>
      <c r="W22" s="65"/>
      <c r="X22" s="65"/>
      <c r="Y22" s="65"/>
      <c r="Z22" s="65"/>
      <c r="AA22" s="65"/>
      <c r="AB22" s="65"/>
    </row>
    <row r="23" spans="1:28" ht="12.75" customHeight="1">
      <c r="A23" s="192" t="s">
        <v>1126</v>
      </c>
      <c r="B23" s="193"/>
      <c r="C23" s="193"/>
      <c r="D23" s="193"/>
      <c r="E23" s="194"/>
      <c r="F23" s="195"/>
      <c r="G23" s="196"/>
      <c r="H23" s="190">
        <v>0.5</v>
      </c>
      <c r="I23" s="65"/>
      <c r="J23" s="65"/>
      <c r="K23" s="65"/>
      <c r="L23" s="65"/>
      <c r="M23" s="65"/>
      <c r="N23" s="65"/>
      <c r="O23" s="65"/>
      <c r="P23" s="65"/>
      <c r="Q23" s="65"/>
      <c r="R23" s="65"/>
      <c r="S23" s="65"/>
      <c r="T23" s="65"/>
      <c r="U23" s="65"/>
      <c r="V23" s="65"/>
      <c r="W23" s="65"/>
      <c r="X23" s="65"/>
      <c r="Y23" s="65"/>
      <c r="Z23" s="65"/>
      <c r="AA23" s="65"/>
      <c r="AB23" s="65"/>
    </row>
    <row r="24" spans="1:28" ht="12.75" customHeight="1">
      <c r="A24" s="297" t="s">
        <v>1127</v>
      </c>
      <c r="B24" s="293"/>
      <c r="C24" s="293"/>
      <c r="D24" s="293"/>
      <c r="E24" s="293"/>
      <c r="F24" s="293"/>
      <c r="G24" s="293"/>
      <c r="H24" s="191">
        <f>SUM(H23)</f>
        <v>0.5</v>
      </c>
      <c r="I24" s="65"/>
      <c r="J24" s="65"/>
      <c r="K24" s="65"/>
      <c r="L24" s="65"/>
      <c r="M24" s="65"/>
      <c r="N24" s="65"/>
      <c r="O24" s="65"/>
      <c r="P24" s="65"/>
      <c r="Q24" s="65"/>
      <c r="R24" s="65"/>
      <c r="S24" s="65"/>
      <c r="T24" s="65"/>
      <c r="U24" s="65"/>
      <c r="V24" s="65"/>
      <c r="W24" s="65"/>
      <c r="X24" s="65"/>
      <c r="Y24" s="65"/>
      <c r="Z24" s="65"/>
      <c r="AA24" s="65"/>
      <c r="AB24" s="65"/>
    </row>
    <row r="25" spans="1:28" ht="12.75" customHeight="1">
      <c r="A25" s="292" t="s">
        <v>1128</v>
      </c>
      <c r="B25" s="293"/>
      <c r="C25" s="293"/>
      <c r="D25" s="293"/>
      <c r="E25" s="293"/>
      <c r="F25" s="293"/>
      <c r="G25" s="293"/>
      <c r="H25" s="294"/>
      <c r="I25" s="64"/>
      <c r="J25" s="64"/>
      <c r="K25" s="64"/>
      <c r="L25" s="64"/>
      <c r="M25" s="64"/>
      <c r="N25" s="64"/>
      <c r="O25" s="64"/>
      <c r="P25" s="64"/>
      <c r="Q25" s="64"/>
      <c r="R25" s="64"/>
      <c r="S25" s="64"/>
      <c r="T25" s="64"/>
      <c r="U25" s="64"/>
      <c r="V25" s="64"/>
      <c r="W25" s="64"/>
      <c r="X25" s="64"/>
      <c r="Y25" s="64"/>
      <c r="Z25" s="64"/>
      <c r="AA25" s="64"/>
      <c r="AB25" s="64"/>
    </row>
    <row r="26" spans="1:28" ht="12.75" customHeight="1">
      <c r="A26" s="295" t="s">
        <v>1120</v>
      </c>
      <c r="B26" s="293"/>
      <c r="C26" s="293"/>
      <c r="D26" s="293"/>
      <c r="E26" s="293"/>
      <c r="F26" s="293"/>
      <c r="G26" s="294"/>
      <c r="H26" s="185" t="s">
        <v>1285</v>
      </c>
      <c r="I26" s="65"/>
      <c r="J26" s="65"/>
      <c r="K26" s="65"/>
      <c r="L26" s="65"/>
      <c r="M26" s="65"/>
      <c r="N26" s="65"/>
      <c r="O26" s="65"/>
      <c r="P26" s="65"/>
      <c r="Q26" s="65"/>
      <c r="R26" s="65"/>
      <c r="S26" s="65"/>
      <c r="T26" s="65"/>
      <c r="U26" s="65"/>
      <c r="V26" s="65"/>
      <c r="W26" s="65"/>
      <c r="X26" s="65"/>
      <c r="Y26" s="65"/>
      <c r="Z26" s="65"/>
      <c r="AA26" s="65"/>
      <c r="AB26" s="65"/>
    </row>
    <row r="27" spans="1:28" ht="12.75" customHeight="1">
      <c r="A27" s="296" t="s">
        <v>1129</v>
      </c>
      <c r="B27" s="293"/>
      <c r="C27" s="293"/>
      <c r="D27" s="293"/>
      <c r="E27" s="293"/>
      <c r="F27" s="293"/>
      <c r="G27" s="294"/>
      <c r="H27" s="190">
        <v>7.5</v>
      </c>
      <c r="I27" s="65"/>
      <c r="J27" s="65"/>
      <c r="K27" s="65"/>
      <c r="L27" s="65"/>
      <c r="M27" s="65"/>
      <c r="N27" s="65"/>
      <c r="O27" s="65"/>
      <c r="P27" s="65"/>
      <c r="Q27" s="65"/>
      <c r="R27" s="65"/>
      <c r="S27" s="65"/>
      <c r="T27" s="65"/>
      <c r="U27" s="65"/>
      <c r="V27" s="65"/>
      <c r="W27" s="65"/>
      <c r="X27" s="65"/>
      <c r="Y27" s="65"/>
      <c r="Z27" s="65"/>
      <c r="AA27" s="65"/>
      <c r="AB27" s="65"/>
    </row>
    <row r="28" spans="1:28" ht="12.75" customHeight="1">
      <c r="A28" s="297" t="s">
        <v>1130</v>
      </c>
      <c r="B28" s="293"/>
      <c r="C28" s="293"/>
      <c r="D28" s="293"/>
      <c r="E28" s="293"/>
      <c r="F28" s="293"/>
      <c r="G28" s="293"/>
      <c r="H28" s="191">
        <f>SUM(H27)</f>
        <v>7.5</v>
      </c>
      <c r="I28" s="65"/>
      <c r="J28" s="65"/>
      <c r="K28" s="65"/>
      <c r="L28" s="65"/>
      <c r="M28" s="65"/>
      <c r="N28" s="65"/>
      <c r="O28" s="65"/>
      <c r="P28" s="65"/>
      <c r="Q28" s="65"/>
      <c r="R28" s="65"/>
      <c r="S28" s="65"/>
      <c r="T28" s="65"/>
      <c r="U28" s="65"/>
      <c r="V28" s="65"/>
      <c r="W28" s="65"/>
      <c r="X28" s="65"/>
      <c r="Y28" s="65"/>
      <c r="Z28" s="65"/>
      <c r="AA28" s="65"/>
      <c r="AB28" s="65"/>
    </row>
    <row r="29" spans="1:28" ht="12.75" customHeight="1">
      <c r="A29" s="292" t="s">
        <v>1131</v>
      </c>
      <c r="B29" s="293"/>
      <c r="C29" s="293"/>
      <c r="D29" s="293"/>
      <c r="E29" s="293"/>
      <c r="F29" s="293"/>
      <c r="G29" s="293"/>
      <c r="H29" s="294"/>
      <c r="I29" s="64"/>
      <c r="J29" s="64"/>
      <c r="K29" s="64"/>
      <c r="L29" s="64"/>
      <c r="M29" s="64"/>
      <c r="N29" s="64"/>
      <c r="O29" s="64"/>
      <c r="P29" s="64"/>
      <c r="Q29" s="64"/>
      <c r="R29" s="64"/>
      <c r="S29" s="64"/>
      <c r="T29" s="64"/>
      <c r="U29" s="64"/>
      <c r="V29" s="64"/>
      <c r="W29" s="64"/>
      <c r="X29" s="64"/>
      <c r="Y29" s="64"/>
      <c r="Z29" s="64"/>
      <c r="AA29" s="64"/>
      <c r="AB29" s="64"/>
    </row>
    <row r="30" spans="1:28" ht="12.75" customHeight="1">
      <c r="A30" s="295" t="s">
        <v>1120</v>
      </c>
      <c r="B30" s="293"/>
      <c r="C30" s="293"/>
      <c r="D30" s="293"/>
      <c r="E30" s="293"/>
      <c r="F30" s="293"/>
      <c r="G30" s="294"/>
      <c r="H30" s="185" t="s">
        <v>1285</v>
      </c>
      <c r="I30" s="65"/>
      <c r="J30" s="65"/>
      <c r="K30" s="65"/>
      <c r="L30" s="65"/>
      <c r="M30" s="65"/>
      <c r="N30" s="65"/>
      <c r="O30" s="65"/>
      <c r="P30" s="65"/>
      <c r="Q30" s="65"/>
      <c r="R30" s="65"/>
      <c r="S30" s="65"/>
      <c r="T30" s="65"/>
      <c r="U30" s="65"/>
      <c r="V30" s="65"/>
      <c r="W30" s="65"/>
      <c r="X30" s="65"/>
      <c r="Y30" s="65"/>
      <c r="Z30" s="65"/>
      <c r="AA30" s="65"/>
      <c r="AB30" s="65"/>
    </row>
    <row r="31" spans="1:28" ht="12.75" customHeight="1">
      <c r="A31" s="186" t="s">
        <v>1132</v>
      </c>
      <c r="B31" s="187"/>
      <c r="C31" s="187"/>
      <c r="D31" s="187"/>
      <c r="E31" s="187"/>
      <c r="F31" s="188"/>
      <c r="G31" s="197"/>
      <c r="H31" s="190">
        <v>4</v>
      </c>
      <c r="I31" s="65"/>
      <c r="J31" s="65"/>
      <c r="K31" s="65"/>
      <c r="L31" s="65"/>
      <c r="M31" s="65"/>
      <c r="N31" s="65"/>
      <c r="O31" s="65"/>
      <c r="P31" s="65"/>
      <c r="Q31" s="65"/>
      <c r="R31" s="65"/>
      <c r="S31" s="65"/>
      <c r="T31" s="65"/>
      <c r="U31" s="65"/>
      <c r="V31" s="65"/>
      <c r="W31" s="65"/>
      <c r="X31" s="65"/>
      <c r="Y31" s="65"/>
      <c r="Z31" s="65"/>
      <c r="AA31" s="65"/>
      <c r="AB31" s="65"/>
    </row>
    <row r="32" spans="1:28" ht="12.75" customHeight="1">
      <c r="A32" s="186" t="s">
        <v>1133</v>
      </c>
      <c r="B32" s="187"/>
      <c r="C32" s="187"/>
      <c r="D32" s="187"/>
      <c r="E32" s="187"/>
      <c r="F32" s="188"/>
      <c r="G32" s="197"/>
      <c r="H32" s="198">
        <v>3</v>
      </c>
      <c r="I32" s="65"/>
      <c r="J32" s="65"/>
      <c r="K32" s="65"/>
      <c r="L32" s="65"/>
      <c r="M32" s="65"/>
      <c r="N32" s="65"/>
      <c r="O32" s="65"/>
      <c r="P32" s="65"/>
      <c r="Q32" s="65"/>
      <c r="R32" s="65"/>
      <c r="S32" s="65"/>
      <c r="T32" s="65"/>
      <c r="U32" s="65"/>
      <c r="V32" s="65"/>
      <c r="W32" s="65"/>
      <c r="X32" s="65"/>
      <c r="Y32" s="65"/>
      <c r="Z32" s="65"/>
      <c r="AA32" s="65"/>
      <c r="AB32" s="65"/>
    </row>
    <row r="33" spans="1:28" ht="12.75" customHeight="1">
      <c r="A33" s="186" t="s">
        <v>1134</v>
      </c>
      <c r="B33" s="187"/>
      <c r="C33" s="187"/>
      <c r="D33" s="187"/>
      <c r="E33" s="187"/>
      <c r="F33" s="188"/>
      <c r="G33" s="197"/>
      <c r="H33" s="198">
        <v>0.65</v>
      </c>
      <c r="I33" s="65"/>
      <c r="J33" s="65"/>
      <c r="K33" s="65"/>
      <c r="L33" s="65"/>
      <c r="M33" s="65"/>
      <c r="N33" s="65"/>
      <c r="O33" s="65"/>
      <c r="P33" s="65"/>
      <c r="Q33" s="65"/>
      <c r="R33" s="65"/>
      <c r="S33" s="65"/>
      <c r="T33" s="65"/>
      <c r="U33" s="65"/>
      <c r="V33" s="65"/>
      <c r="W33" s="65"/>
      <c r="X33" s="65"/>
      <c r="Y33" s="65"/>
      <c r="Z33" s="65"/>
      <c r="AA33" s="65"/>
      <c r="AB33" s="65"/>
    </row>
    <row r="34" spans="1:28" ht="12.75" customHeight="1">
      <c r="A34" s="199" t="s">
        <v>1135</v>
      </c>
      <c r="B34" s="200"/>
      <c r="C34" s="200"/>
      <c r="D34" s="200"/>
      <c r="E34" s="200"/>
      <c r="F34" s="201"/>
      <c r="G34" s="202"/>
      <c r="H34" s="198">
        <v>4.5</v>
      </c>
      <c r="I34" s="65"/>
      <c r="J34" s="65"/>
      <c r="K34" s="65"/>
      <c r="L34" s="65"/>
      <c r="M34" s="65"/>
      <c r="N34" s="65"/>
      <c r="O34" s="65"/>
      <c r="P34" s="65"/>
      <c r="Q34" s="65"/>
      <c r="R34" s="65"/>
      <c r="S34" s="65"/>
      <c r="T34" s="65"/>
      <c r="U34" s="65"/>
      <c r="V34" s="65"/>
      <c r="W34" s="65"/>
      <c r="X34" s="65"/>
      <c r="Y34" s="65"/>
      <c r="Z34" s="65"/>
      <c r="AA34" s="65"/>
      <c r="AB34" s="65"/>
    </row>
    <row r="35" spans="1:28" ht="12.75" customHeight="1">
      <c r="A35" s="296" t="s">
        <v>1136</v>
      </c>
      <c r="B35" s="293"/>
      <c r="C35" s="293"/>
      <c r="D35" s="293"/>
      <c r="E35" s="293"/>
      <c r="F35" s="293"/>
      <c r="G35" s="294"/>
      <c r="H35" s="198">
        <v>0</v>
      </c>
      <c r="I35" s="65"/>
      <c r="J35" s="65"/>
      <c r="K35" s="65"/>
      <c r="L35" s="65"/>
      <c r="M35" s="65"/>
      <c r="N35" s="65"/>
      <c r="O35" s="65"/>
      <c r="P35" s="65"/>
      <c r="Q35" s="65"/>
      <c r="R35" s="65"/>
      <c r="S35" s="65"/>
      <c r="T35" s="65"/>
      <c r="U35" s="65"/>
      <c r="V35" s="65"/>
      <c r="W35" s="65"/>
      <c r="X35" s="65"/>
      <c r="Y35" s="65"/>
      <c r="Z35" s="65"/>
      <c r="AA35" s="65"/>
      <c r="AB35" s="65"/>
    </row>
    <row r="36" spans="1:28" ht="12.75" customHeight="1">
      <c r="A36" s="297" t="s">
        <v>1137</v>
      </c>
      <c r="B36" s="293"/>
      <c r="C36" s="293"/>
      <c r="D36" s="293"/>
      <c r="E36" s="293"/>
      <c r="F36" s="293"/>
      <c r="G36" s="294"/>
      <c r="H36" s="191">
        <f>SUM(H31:H35)</f>
        <v>12.15</v>
      </c>
      <c r="I36" s="65"/>
      <c r="J36" s="65"/>
      <c r="K36" s="65"/>
      <c r="L36" s="65"/>
      <c r="M36" s="65"/>
      <c r="N36" s="65"/>
      <c r="O36" s="65"/>
      <c r="P36" s="65"/>
      <c r="Q36" s="65"/>
      <c r="R36" s="65"/>
      <c r="S36" s="65"/>
      <c r="T36" s="65"/>
      <c r="U36" s="65"/>
      <c r="V36" s="65"/>
      <c r="W36" s="65"/>
      <c r="X36" s="65"/>
      <c r="Y36" s="65"/>
      <c r="Z36" s="65"/>
      <c r="AA36" s="65"/>
      <c r="AB36" s="65"/>
    </row>
    <row r="37" spans="1:28" ht="12.75" customHeight="1">
      <c r="A37" s="203"/>
      <c r="B37" s="204"/>
      <c r="C37" s="205"/>
      <c r="D37" s="206"/>
      <c r="E37" s="206"/>
      <c r="F37" s="206"/>
      <c r="G37" s="206"/>
      <c r="H37" s="207"/>
      <c r="I37" s="62"/>
      <c r="J37" s="62"/>
      <c r="K37" s="62"/>
      <c r="L37" s="62"/>
      <c r="M37" s="62"/>
      <c r="N37" s="62"/>
      <c r="O37" s="62"/>
      <c r="P37" s="62"/>
      <c r="Q37" s="62"/>
      <c r="R37" s="62"/>
      <c r="S37" s="62"/>
      <c r="T37" s="62"/>
      <c r="U37" s="62"/>
      <c r="V37" s="62"/>
      <c r="W37" s="62"/>
      <c r="X37" s="62"/>
      <c r="Y37" s="62"/>
      <c r="Z37" s="62"/>
      <c r="AA37" s="62"/>
      <c r="AB37" s="62"/>
    </row>
    <row r="38" spans="1:28" ht="12.75" customHeight="1">
      <c r="A38" s="308" t="s">
        <v>1138</v>
      </c>
      <c r="B38" s="299"/>
      <c r="C38" s="299"/>
      <c r="D38" s="299"/>
      <c r="E38" s="299"/>
      <c r="F38" s="299"/>
      <c r="G38" s="299"/>
      <c r="H38" s="299"/>
      <c r="I38" s="62"/>
      <c r="J38" s="62"/>
      <c r="K38" s="62"/>
      <c r="L38" s="62"/>
      <c r="M38" s="62"/>
      <c r="N38" s="62"/>
      <c r="O38" s="62"/>
      <c r="P38" s="62"/>
      <c r="Q38" s="62"/>
      <c r="R38" s="62"/>
      <c r="S38" s="62"/>
      <c r="T38" s="62"/>
      <c r="U38" s="62"/>
      <c r="V38" s="62"/>
      <c r="W38" s="62"/>
      <c r="X38" s="62"/>
      <c r="Y38" s="62"/>
      <c r="Z38" s="62"/>
      <c r="AA38" s="62"/>
      <c r="AB38" s="62"/>
    </row>
    <row r="39" spans="1:28" ht="12.75" customHeight="1" thickBot="1">
      <c r="A39" s="208"/>
      <c r="B39" s="208"/>
      <c r="C39" s="208"/>
      <c r="D39" s="208"/>
      <c r="E39" s="208"/>
      <c r="F39" s="208"/>
      <c r="G39" s="208"/>
      <c r="H39" s="208"/>
      <c r="I39" s="62"/>
      <c r="J39" s="62"/>
      <c r="K39" s="62"/>
      <c r="L39" s="62"/>
      <c r="M39" s="62"/>
      <c r="N39" s="62"/>
      <c r="O39" s="62"/>
      <c r="P39" s="62"/>
      <c r="Q39" s="62"/>
      <c r="R39" s="62"/>
      <c r="S39" s="62"/>
      <c r="T39" s="62"/>
      <c r="U39" s="62"/>
      <c r="V39" s="62"/>
      <c r="W39" s="62"/>
      <c r="X39" s="62"/>
      <c r="Y39" s="62"/>
      <c r="Z39" s="62"/>
      <c r="AA39" s="62"/>
      <c r="AB39" s="62"/>
    </row>
    <row r="40" spans="1:28" ht="12.75" customHeight="1" thickBot="1">
      <c r="A40" s="309" t="s">
        <v>1139</v>
      </c>
      <c r="B40" s="320" t="s">
        <v>1140</v>
      </c>
      <c r="C40" s="321"/>
      <c r="D40" s="321"/>
      <c r="E40" s="321"/>
      <c r="F40" s="321"/>
      <c r="G40" s="312" t="s">
        <v>1141</v>
      </c>
      <c r="H40" s="304" t="s">
        <v>1286</v>
      </c>
      <c r="I40" s="62"/>
      <c r="J40" s="62"/>
      <c r="K40" s="62"/>
      <c r="L40" s="62"/>
      <c r="M40" s="62"/>
      <c r="N40" s="62"/>
      <c r="O40" s="62"/>
      <c r="P40" s="62"/>
      <c r="Q40" s="62"/>
      <c r="R40" s="62"/>
      <c r="S40" s="62"/>
      <c r="T40" s="62"/>
      <c r="U40" s="62"/>
      <c r="V40" s="62"/>
      <c r="W40" s="62"/>
      <c r="X40" s="62"/>
      <c r="Y40" s="62"/>
      <c r="Z40" s="62"/>
      <c r="AA40" s="62"/>
      <c r="AB40" s="62"/>
    </row>
    <row r="41" spans="1:28" ht="12.75" customHeight="1">
      <c r="A41" s="310"/>
      <c r="B41" s="289"/>
      <c r="C41" s="289" t="s">
        <v>1142</v>
      </c>
      <c r="D41" s="291"/>
      <c r="E41" s="291"/>
      <c r="F41" s="291"/>
      <c r="G41" s="299"/>
      <c r="H41" s="305"/>
      <c r="I41" s="62"/>
      <c r="J41" s="62"/>
      <c r="K41" s="62"/>
      <c r="L41" s="62"/>
      <c r="M41" s="62"/>
      <c r="N41" s="62"/>
      <c r="O41" s="62"/>
      <c r="P41" s="62"/>
      <c r="Q41" s="62"/>
      <c r="R41" s="62"/>
      <c r="S41" s="62"/>
      <c r="T41" s="62"/>
      <c r="U41" s="62"/>
      <c r="V41" s="62"/>
      <c r="W41" s="62"/>
      <c r="X41" s="62"/>
      <c r="Y41" s="62"/>
      <c r="Z41" s="62"/>
      <c r="AA41" s="62"/>
      <c r="AB41" s="62"/>
    </row>
    <row r="42" spans="1:28" ht="12.75" customHeight="1" thickBot="1">
      <c r="A42" s="311"/>
      <c r="B42" s="290"/>
      <c r="C42" s="290"/>
      <c r="D42" s="290"/>
      <c r="E42" s="290"/>
      <c r="F42" s="290"/>
      <c r="G42" s="290"/>
      <c r="H42" s="306"/>
      <c r="I42" s="62"/>
      <c r="J42" s="62"/>
      <c r="K42" s="62"/>
      <c r="L42" s="62"/>
      <c r="M42" s="62"/>
      <c r="N42" s="62"/>
      <c r="O42" s="62"/>
      <c r="P42" s="62"/>
      <c r="Q42" s="62"/>
      <c r="R42" s="62"/>
      <c r="S42" s="62"/>
      <c r="T42" s="62"/>
      <c r="U42" s="62"/>
      <c r="V42" s="62"/>
      <c r="W42" s="62"/>
      <c r="X42" s="62"/>
      <c r="Y42" s="62"/>
      <c r="Z42" s="62"/>
      <c r="AA42" s="62"/>
      <c r="AB42" s="62"/>
    </row>
    <row r="43" spans="1:28" ht="12.75" customHeight="1">
      <c r="A43" s="209"/>
      <c r="B43" s="210"/>
      <c r="C43" s="211"/>
      <c r="D43" s="211"/>
      <c r="E43" s="211"/>
      <c r="F43" s="211"/>
      <c r="G43" s="212"/>
      <c r="H43" s="180"/>
      <c r="I43" s="62"/>
      <c r="J43" s="62"/>
      <c r="K43" s="62"/>
      <c r="L43" s="62"/>
      <c r="M43" s="62"/>
      <c r="N43" s="62"/>
      <c r="O43" s="62"/>
      <c r="P43" s="62"/>
      <c r="Q43" s="62"/>
      <c r="R43" s="62"/>
      <c r="S43" s="62"/>
      <c r="T43" s="62"/>
      <c r="U43" s="62"/>
      <c r="V43" s="62"/>
      <c r="W43" s="62"/>
      <c r="X43" s="62"/>
      <c r="Y43" s="62"/>
      <c r="Z43" s="62"/>
      <c r="AA43" s="62"/>
      <c r="AB43" s="62"/>
    </row>
    <row r="44" spans="1:28" ht="12.75" customHeight="1">
      <c r="A44" s="307" t="s">
        <v>1287</v>
      </c>
      <c r="B44" s="299"/>
      <c r="C44" s="299"/>
      <c r="D44" s="299"/>
      <c r="E44" s="299"/>
      <c r="F44" s="299"/>
      <c r="G44" s="299"/>
      <c r="H44" s="299"/>
      <c r="I44" s="62"/>
      <c r="J44" s="62"/>
      <c r="K44" s="62"/>
      <c r="L44" s="62"/>
      <c r="M44" s="62"/>
      <c r="N44" s="62"/>
      <c r="O44" s="62"/>
      <c r="P44" s="62"/>
      <c r="Q44" s="62"/>
      <c r="R44" s="62"/>
      <c r="S44" s="62"/>
      <c r="T44" s="62"/>
      <c r="U44" s="62"/>
      <c r="V44" s="62"/>
      <c r="W44" s="62"/>
      <c r="X44" s="62"/>
      <c r="Y44" s="62"/>
      <c r="Z44" s="62"/>
      <c r="AA44" s="62"/>
      <c r="AB44" s="62"/>
    </row>
    <row r="45" spans="1:28" ht="12.75" customHeight="1">
      <c r="A45" s="307" t="s">
        <v>1288</v>
      </c>
      <c r="B45" s="299"/>
      <c r="C45" s="299"/>
      <c r="D45" s="299"/>
      <c r="E45" s="299"/>
      <c r="F45" s="299"/>
      <c r="G45" s="299"/>
      <c r="H45" s="299"/>
      <c r="I45" s="62"/>
      <c r="J45" s="62"/>
      <c r="K45" s="62"/>
      <c r="L45" s="62"/>
      <c r="M45" s="62"/>
      <c r="N45" s="62"/>
      <c r="O45" s="62"/>
      <c r="P45" s="62"/>
      <c r="Q45" s="62"/>
      <c r="R45" s="62"/>
      <c r="S45" s="62"/>
      <c r="T45" s="62"/>
      <c r="U45" s="62"/>
      <c r="V45" s="62"/>
      <c r="W45" s="62"/>
      <c r="X45" s="62"/>
      <c r="Y45" s="62"/>
      <c r="Z45" s="62"/>
      <c r="AA45" s="62"/>
      <c r="AB45" s="62"/>
    </row>
    <row r="46" spans="1:28" ht="12.75" customHeight="1">
      <c r="A46" s="307" t="s">
        <v>1289</v>
      </c>
      <c r="B46" s="299"/>
      <c r="C46" s="299"/>
      <c r="D46" s="299"/>
      <c r="E46" s="299"/>
      <c r="F46" s="299"/>
      <c r="G46" s="299"/>
      <c r="H46" s="299"/>
      <c r="I46" s="62"/>
      <c r="J46" s="62"/>
      <c r="K46" s="62"/>
      <c r="L46" s="62"/>
      <c r="M46" s="62"/>
      <c r="N46" s="62"/>
      <c r="O46" s="62"/>
      <c r="P46" s="62"/>
      <c r="Q46" s="62"/>
      <c r="R46" s="62"/>
      <c r="S46" s="62"/>
      <c r="T46" s="62"/>
      <c r="U46" s="62"/>
      <c r="V46" s="62"/>
      <c r="W46" s="62"/>
      <c r="X46" s="62"/>
      <c r="Y46" s="62"/>
      <c r="Z46" s="62"/>
      <c r="AA46" s="62"/>
      <c r="AB46" s="62"/>
    </row>
    <row r="47" spans="1:28" ht="12.75" customHeight="1">
      <c r="A47" s="307" t="s">
        <v>1290</v>
      </c>
      <c r="B47" s="299"/>
      <c r="C47" s="299"/>
      <c r="D47" s="299"/>
      <c r="E47" s="299"/>
      <c r="F47" s="299"/>
      <c r="G47" s="299"/>
      <c r="H47" s="299"/>
      <c r="I47" s="62"/>
      <c r="J47" s="62"/>
      <c r="K47" s="62"/>
      <c r="L47" s="62"/>
      <c r="M47" s="62"/>
      <c r="N47" s="62"/>
      <c r="O47" s="62"/>
      <c r="P47" s="62"/>
      <c r="Q47" s="62"/>
      <c r="R47" s="62"/>
      <c r="S47" s="62"/>
      <c r="T47" s="62"/>
      <c r="U47" s="62"/>
      <c r="V47" s="62"/>
      <c r="W47" s="62"/>
      <c r="X47" s="62"/>
      <c r="Y47" s="62"/>
      <c r="Z47" s="62"/>
      <c r="AA47" s="62"/>
      <c r="AB47" s="62"/>
    </row>
    <row r="48" spans="1:28" ht="12.75" customHeight="1" thickBot="1">
      <c r="A48" s="209"/>
      <c r="B48" s="210"/>
      <c r="C48" s="211"/>
      <c r="D48" s="211"/>
      <c r="E48" s="211"/>
      <c r="F48" s="211"/>
      <c r="G48" s="212"/>
      <c r="H48" s="180"/>
      <c r="I48" s="62"/>
      <c r="J48" s="62"/>
      <c r="K48" s="62"/>
      <c r="L48" s="62"/>
      <c r="M48" s="62"/>
      <c r="N48" s="62"/>
      <c r="O48" s="62"/>
      <c r="P48" s="62"/>
      <c r="Q48" s="62"/>
      <c r="R48" s="62"/>
      <c r="S48" s="62"/>
      <c r="T48" s="62"/>
      <c r="U48" s="62"/>
      <c r="V48" s="62"/>
      <c r="W48" s="62"/>
      <c r="X48" s="62"/>
      <c r="Y48" s="62"/>
      <c r="Z48" s="62"/>
      <c r="AA48" s="62"/>
      <c r="AB48" s="62"/>
    </row>
    <row r="49" spans="1:28" ht="12.75" customHeight="1" thickTop="1">
      <c r="A49" s="180"/>
      <c r="B49" s="180"/>
      <c r="C49" s="180"/>
      <c r="D49" s="180"/>
      <c r="E49" s="180"/>
      <c r="F49" s="314" t="s">
        <v>1291</v>
      </c>
      <c r="G49" s="315"/>
      <c r="H49" s="318">
        <f>(ROUND((1+H20/100)*(1+H24/100)*(1+H28/100)/(1-H36/100),4))-1</f>
        <v>0.28639999999999999</v>
      </c>
      <c r="I49" s="62"/>
      <c r="J49" s="62"/>
      <c r="K49" s="62"/>
      <c r="L49" s="62"/>
      <c r="M49" s="62"/>
      <c r="N49" s="62"/>
      <c r="O49" s="62"/>
      <c r="P49" s="62"/>
      <c r="Q49" s="62"/>
      <c r="R49" s="62"/>
      <c r="S49" s="62"/>
      <c r="T49" s="62"/>
      <c r="U49" s="62"/>
      <c r="V49" s="62"/>
      <c r="W49" s="62"/>
      <c r="X49" s="62"/>
      <c r="Y49" s="62"/>
      <c r="Z49" s="62"/>
      <c r="AA49" s="62"/>
      <c r="AB49" s="62"/>
    </row>
    <row r="50" spans="1:28" ht="12.75" customHeight="1" thickBot="1">
      <c r="A50" s="213"/>
      <c r="B50" s="180"/>
      <c r="C50" s="180"/>
      <c r="D50" s="180"/>
      <c r="E50" s="180"/>
      <c r="F50" s="316"/>
      <c r="G50" s="317"/>
      <c r="H50" s="319"/>
      <c r="I50" s="62"/>
      <c r="J50" s="62"/>
      <c r="K50" s="62"/>
      <c r="L50" s="62"/>
      <c r="M50" s="62"/>
      <c r="N50" s="62"/>
      <c r="O50" s="62"/>
      <c r="P50" s="62"/>
      <c r="Q50" s="62"/>
      <c r="R50" s="62"/>
      <c r="S50" s="62"/>
      <c r="T50" s="62"/>
      <c r="U50" s="62"/>
      <c r="V50" s="62"/>
      <c r="W50" s="62"/>
      <c r="X50" s="62"/>
      <c r="Y50" s="62"/>
      <c r="Z50" s="62"/>
      <c r="AA50" s="62"/>
      <c r="AB50" s="62"/>
    </row>
    <row r="51" spans="1:28" ht="12.75" customHeight="1" thickTop="1">
      <c r="A51" s="180"/>
      <c r="B51" s="180"/>
      <c r="C51" s="180"/>
      <c r="D51" s="180"/>
      <c r="E51" s="180"/>
      <c r="F51" s="180"/>
      <c r="G51" s="180"/>
      <c r="H51" s="180"/>
      <c r="I51" s="62"/>
      <c r="J51" s="62"/>
      <c r="K51" s="62"/>
      <c r="L51" s="62"/>
      <c r="M51" s="62"/>
      <c r="N51" s="62"/>
      <c r="O51" s="62"/>
      <c r="P51" s="62"/>
      <c r="Q51" s="62"/>
      <c r="R51" s="62"/>
      <c r="S51" s="62"/>
      <c r="T51" s="62"/>
      <c r="U51" s="62"/>
      <c r="V51" s="62"/>
      <c r="W51" s="62"/>
      <c r="X51" s="62"/>
      <c r="Y51" s="62"/>
      <c r="Z51" s="62"/>
      <c r="AA51" s="62"/>
      <c r="AB51" s="62"/>
    </row>
    <row r="52" spans="1:28" ht="42" customHeight="1">
      <c r="A52" s="313" t="s">
        <v>1143</v>
      </c>
      <c r="B52" s="299"/>
      <c r="C52" s="299"/>
      <c r="D52" s="299"/>
      <c r="E52" s="299"/>
      <c r="F52" s="299"/>
      <c r="G52" s="299"/>
      <c r="H52" s="299"/>
      <c r="I52" s="62"/>
      <c r="J52" s="62"/>
      <c r="K52" s="62"/>
      <c r="L52" s="62"/>
      <c r="M52" s="62"/>
      <c r="N52" s="62"/>
      <c r="O52" s="62"/>
      <c r="P52" s="62"/>
      <c r="Q52" s="62"/>
      <c r="R52" s="62"/>
      <c r="S52" s="62"/>
      <c r="T52" s="62"/>
      <c r="U52" s="62"/>
      <c r="V52" s="62"/>
      <c r="W52" s="62"/>
      <c r="X52" s="62"/>
      <c r="Y52" s="62"/>
      <c r="Z52" s="62"/>
      <c r="AA52" s="62"/>
      <c r="AB52" s="62"/>
    </row>
    <row r="53" spans="1:28" ht="12.75"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spans="1:28" ht="12.75"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spans="1:28" ht="12.75"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spans="1:28" ht="12.75"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28" ht="12.75"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spans="1:28" ht="12.75"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row>
    <row r="59" spans="1:28" ht="12.75"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row>
    <row r="60" spans="1:28" ht="12.75"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row>
    <row r="61" spans="1:28" ht="12.75"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1:28" ht="12.75"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1:28" ht="12.75"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row>
    <row r="64" spans="1:28" ht="12.7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row>
    <row r="65" spans="1:28" ht="12.75" customHeigh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row>
    <row r="66" spans="1:28" ht="12.75" customHeigh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row>
    <row r="67" spans="1:28" ht="12.75" customHeigh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row>
    <row r="68" spans="1:28" ht="12.75" customHeigh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row>
    <row r="69" spans="1:28" ht="12.75" customHeigh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row>
    <row r="70" spans="1:28" ht="12.75"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row>
    <row r="71" spans="1:28" ht="12.75"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row>
    <row r="72" spans="1:28" ht="12.75"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row>
    <row r="73" spans="1:28" ht="12.75" customHeigh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row>
    <row r="74" spans="1:28" ht="12.75" customHeigh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row>
    <row r="75" spans="1:28" ht="12.75"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spans="1:28" ht="12.75"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row>
    <row r="77" spans="1:28" ht="12.7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spans="1:28" ht="12.75"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row>
    <row r="79" spans="1:28" ht="12.75"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row>
    <row r="80" spans="1:28" ht="12.75"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ht="12.75"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row>
    <row r="82" spans="1:28" ht="12.75"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row>
    <row r="83" spans="1:28" ht="12.75"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row>
    <row r="84" spans="1:28" ht="12.75"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row>
    <row r="85" spans="1:28" ht="12.75"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row>
    <row r="86" spans="1:28" ht="12.75"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row>
    <row r="87" spans="1:28" ht="12.75"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row>
    <row r="88" spans="1:28" ht="12.75"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row>
    <row r="89" spans="1:28" ht="12.75"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row>
    <row r="90" spans="1:28" ht="12.7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row>
    <row r="91" spans="1:28" ht="12.75"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row>
    <row r="92" spans="1:28" ht="12.75"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row>
    <row r="93" spans="1:28" ht="12.75"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row>
    <row r="94" spans="1:28" ht="12.75"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row>
    <row r="95" spans="1:28" ht="12.75"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row>
    <row r="96" spans="1:28" ht="12.7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row>
    <row r="97" spans="1:28" ht="12.7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row>
    <row r="98" spans="1:28" ht="12.7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row>
    <row r="99" spans="1:28" ht="12.75"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row>
    <row r="100" spans="1:28" ht="12.75"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row>
    <row r="101" spans="1:28" ht="12.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row>
    <row r="102" spans="1:28" ht="12.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spans="1:28" ht="12.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row>
    <row r="104" spans="1:28" ht="12.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row>
    <row r="105" spans="1:28" ht="12.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row>
    <row r="106" spans="1:28" ht="12.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spans="1:28" ht="12.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row>
    <row r="108" spans="1:28" ht="12.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row>
    <row r="109" spans="1:28" ht="12.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row>
    <row r="110" spans="1:28" ht="12.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row>
    <row r="111" spans="1:28" ht="12.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row>
    <row r="112" spans="1:28" ht="12.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row>
    <row r="113" spans="1:28" ht="12.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row>
    <row r="114" spans="1:28" ht="12.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row>
    <row r="115" spans="1:28" ht="12.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row>
    <row r="116" spans="1:28" ht="12.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row>
    <row r="117" spans="1:28" ht="12.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row>
    <row r="118" spans="1:28" ht="12.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row>
    <row r="119" spans="1:28" ht="12.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row>
    <row r="120" spans="1:28" ht="12.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row>
    <row r="121" spans="1:28" ht="12.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row>
    <row r="122" spans="1:28" ht="12.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row>
    <row r="123" spans="1:28" ht="12.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row>
    <row r="124" spans="1:28" ht="12.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row>
    <row r="125" spans="1:28" ht="12.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row>
    <row r="126" spans="1:28" ht="12.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row>
    <row r="127" spans="1:28" ht="12.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row>
    <row r="128" spans="1:28" ht="12.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row>
    <row r="129" spans="1:28" ht="12.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row>
    <row r="130" spans="1:28" ht="12.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row>
    <row r="131" spans="1:28" ht="12.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row>
    <row r="132" spans="1:28" ht="12.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row>
    <row r="133" spans="1:28" ht="12.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row>
    <row r="134" spans="1:28" ht="12.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row>
    <row r="135" spans="1:28" ht="12.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row>
    <row r="136" spans="1:28" ht="12.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row>
    <row r="137" spans="1:28" ht="12.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row>
    <row r="138" spans="1:28" ht="12.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row>
    <row r="139" spans="1:28" ht="12.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row>
    <row r="140" spans="1:28" ht="12.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row>
    <row r="141" spans="1:28" ht="12.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row>
    <row r="142" spans="1:28" ht="12.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row>
    <row r="143" spans="1:28" ht="12.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row>
    <row r="144" spans="1:28" ht="12.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row>
    <row r="145" spans="1:28" ht="12.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row>
    <row r="146" spans="1:28" ht="12.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row>
    <row r="147" spans="1:28" ht="12.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row>
    <row r="148" spans="1:28" ht="12.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row>
    <row r="149" spans="1:28" ht="12.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row>
    <row r="150" spans="1:28" ht="12.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row>
    <row r="151" spans="1:28" ht="12.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row>
    <row r="152" spans="1:28" ht="12.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row>
    <row r="153" spans="1:28" ht="12.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row>
    <row r="154" spans="1:28" ht="12.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row>
    <row r="155" spans="1:28" ht="12.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row>
    <row r="156" spans="1:28" ht="12.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row>
    <row r="157" spans="1:28" ht="12.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row>
    <row r="158" spans="1:28" ht="12.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row>
    <row r="159" spans="1:28" ht="12.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row>
    <row r="160" spans="1:28" ht="12.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row>
    <row r="161" spans="1:28" ht="12.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row>
    <row r="162" spans="1:28" ht="12.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row>
    <row r="163" spans="1:28" ht="12.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row>
    <row r="164" spans="1:28" ht="12.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row>
    <row r="165" spans="1:28" ht="12.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row>
    <row r="166" spans="1:28" ht="12.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row>
    <row r="167" spans="1:28" ht="12.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row>
    <row r="168" spans="1:28" ht="12.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row>
    <row r="169" spans="1:28" ht="12.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row>
    <row r="170" spans="1:28" ht="12.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row>
    <row r="171" spans="1:28" ht="12.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row>
    <row r="172" spans="1:28" ht="12.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row>
    <row r="173" spans="1:28" ht="12.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row>
    <row r="174" spans="1:28" ht="12.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row>
    <row r="175" spans="1:28" ht="12.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row>
    <row r="176" spans="1:28" ht="12.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row>
    <row r="177" spans="1:28" ht="12.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row>
    <row r="178" spans="1:28" ht="12.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row>
    <row r="179" spans="1:28" ht="12.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row>
    <row r="180" spans="1:28" ht="12.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row>
    <row r="181" spans="1:28" ht="12.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row>
    <row r="182" spans="1:28" ht="12.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row>
    <row r="183" spans="1:28" ht="12.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row>
    <row r="184" spans="1:28" ht="12.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row>
    <row r="185" spans="1:28" ht="12.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row>
    <row r="186" spans="1:28" ht="12.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row>
    <row r="187" spans="1:28" ht="12.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row>
    <row r="188" spans="1:28" ht="12.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row>
    <row r="189" spans="1:28" ht="12.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row>
    <row r="190" spans="1:28" ht="12.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row>
    <row r="191" spans="1:28" ht="12.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row>
    <row r="192" spans="1:28" ht="12.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row>
    <row r="193" spans="1:28" ht="12.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row>
    <row r="194" spans="1:28" ht="12.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row>
    <row r="195" spans="1:28" ht="12.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row>
    <row r="196" spans="1:28" ht="12.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row>
    <row r="197" spans="1:28" ht="12.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row>
    <row r="198" spans="1:28" ht="12.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row>
    <row r="199" spans="1:28" ht="12.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row>
    <row r="200" spans="1:28" ht="12.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row>
    <row r="201" spans="1:28" ht="12.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row>
    <row r="202" spans="1:28" ht="12.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row>
    <row r="203" spans="1:28" ht="12.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row>
    <row r="204" spans="1:28" ht="12.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row>
    <row r="205" spans="1:28" ht="12.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row>
    <row r="206" spans="1:28" ht="12.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row>
    <row r="207" spans="1:28" ht="12.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row>
    <row r="208" spans="1:28" ht="12.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row>
    <row r="209" spans="1:28" ht="12.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row>
    <row r="210" spans="1:28" ht="12.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row>
    <row r="211" spans="1:28" ht="12.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row>
    <row r="212" spans="1:28" ht="12.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row>
    <row r="213" spans="1:28" ht="12.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row>
    <row r="214" spans="1:28" ht="12.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row>
    <row r="215" spans="1:28" ht="12.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row>
    <row r="216" spans="1:28" ht="12.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row>
    <row r="217" spans="1:28" ht="12.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row>
    <row r="218" spans="1:28" ht="12.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row>
    <row r="219" spans="1:28" ht="12.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row>
    <row r="220" spans="1:28" ht="12.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row>
    <row r="221" spans="1:28" ht="12.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row>
    <row r="222" spans="1:28" ht="12.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row>
    <row r="223" spans="1:28" ht="12.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row>
    <row r="224" spans="1:28" ht="12.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row>
    <row r="225" spans="1:28" ht="12.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row>
    <row r="226" spans="1:28" ht="12.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row>
    <row r="227" spans="1:28" ht="12.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row>
    <row r="228" spans="1:28" ht="12.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row>
    <row r="229" spans="1:28" ht="12.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row>
    <row r="230" spans="1:28" ht="12.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row>
    <row r="231" spans="1:28" ht="12.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row>
    <row r="232" spans="1:28" ht="12.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row>
    <row r="233" spans="1:28" ht="12.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row>
    <row r="234" spans="1:28" ht="12.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row>
    <row r="235" spans="1:28" ht="12.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row>
    <row r="236" spans="1:28" ht="12.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row>
    <row r="237" spans="1:28" ht="12.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row>
    <row r="238" spans="1:28" ht="12.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row>
    <row r="239" spans="1:28" ht="12.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row>
    <row r="240" spans="1:28" ht="12.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row>
    <row r="241" spans="1:28" ht="12.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row>
    <row r="242" spans="1:28" ht="12.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row>
    <row r="243" spans="1:28" ht="12.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row>
    <row r="244" spans="1:28" ht="12.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row>
    <row r="245" spans="1:28" ht="12.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row>
    <row r="246" spans="1:28" ht="12.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row>
    <row r="247" spans="1:28" ht="12.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row>
    <row r="248" spans="1:28" ht="12.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row>
    <row r="249" spans="1:28" ht="12.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row>
    <row r="250" spans="1:28" ht="12.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row>
    <row r="251" spans="1:28" ht="12.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row>
    <row r="252" spans="1:28" ht="12.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row>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3">
    <mergeCell ref="A52:H52"/>
    <mergeCell ref="A47:H47"/>
    <mergeCell ref="F49:G50"/>
    <mergeCell ref="H49:H50"/>
    <mergeCell ref="A22:G22"/>
    <mergeCell ref="B40:F40"/>
    <mergeCell ref="A46:H46"/>
    <mergeCell ref="A16:G16"/>
    <mergeCell ref="H40:H42"/>
    <mergeCell ref="A21:H21"/>
    <mergeCell ref="A44:H44"/>
    <mergeCell ref="A45:H45"/>
    <mergeCell ref="A35:G35"/>
    <mergeCell ref="A36:G36"/>
    <mergeCell ref="A38:H38"/>
    <mergeCell ref="A40:A42"/>
    <mergeCell ref="G40:G42"/>
    <mergeCell ref="C2:H3"/>
    <mergeCell ref="C4:H5"/>
    <mergeCell ref="B41:B42"/>
    <mergeCell ref="C41:F42"/>
    <mergeCell ref="A25:H25"/>
    <mergeCell ref="A26:G26"/>
    <mergeCell ref="A27:G27"/>
    <mergeCell ref="A28:G28"/>
    <mergeCell ref="A29:H29"/>
    <mergeCell ref="A30:G30"/>
    <mergeCell ref="A24:G24"/>
    <mergeCell ref="A13:H13"/>
    <mergeCell ref="A15:H15"/>
    <mergeCell ref="B8:H8"/>
    <mergeCell ref="B9:H9"/>
    <mergeCell ref="A20:G20"/>
  </mergeCells>
  <printOptions horizontalCentered="1"/>
  <pageMargins left="0.51181102362204722" right="0.51181102362204722" top="0.78740157480314965" bottom="0.78740157480314965" header="0" footer="0"/>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01"/>
  <sheetViews>
    <sheetView showGridLines="0" zoomScaleNormal="100" workbookViewId="0">
      <selection activeCell="A27" sqref="A27:G27"/>
    </sheetView>
  </sheetViews>
  <sheetFormatPr defaultColWidth="14.42578125" defaultRowHeight="15" customHeight="1"/>
  <cols>
    <col min="1" max="1" width="16.28515625" style="63" customWidth="1"/>
    <col min="2" max="2" width="2.28515625" style="63" customWidth="1"/>
    <col min="3" max="3" width="5" style="63" customWidth="1"/>
    <col min="4" max="5" width="9.140625" style="63" customWidth="1"/>
    <col min="6" max="6" width="3.85546875" style="63" customWidth="1"/>
    <col min="7" max="7" width="26" style="63" customWidth="1"/>
    <col min="8" max="8" width="15.7109375" style="63" customWidth="1"/>
    <col min="9" max="28" width="9.140625" style="63" customWidth="1"/>
    <col min="29" max="16384" width="14.42578125" style="63"/>
  </cols>
  <sheetData>
    <row r="1" spans="1:28" ht="12.75" customHeight="1">
      <c r="A1" s="153"/>
      <c r="I1" s="61"/>
      <c r="J1" s="62"/>
      <c r="K1" s="62"/>
      <c r="L1" s="62"/>
      <c r="M1" s="62"/>
      <c r="N1" s="62"/>
      <c r="O1" s="62"/>
      <c r="P1" s="62"/>
      <c r="Q1" s="62"/>
      <c r="R1" s="62"/>
      <c r="S1" s="62"/>
      <c r="T1" s="62"/>
      <c r="U1" s="62"/>
      <c r="V1" s="62"/>
      <c r="W1" s="62"/>
      <c r="X1" s="62"/>
      <c r="Y1" s="62"/>
      <c r="Z1" s="62"/>
      <c r="AA1" s="62"/>
      <c r="AB1" s="62"/>
    </row>
    <row r="2" spans="1:28" ht="9" customHeight="1">
      <c r="C2" s="287" t="s">
        <v>1255</v>
      </c>
      <c r="D2" s="287"/>
      <c r="E2" s="287"/>
      <c r="F2" s="287"/>
      <c r="G2" s="287"/>
      <c r="H2" s="287"/>
      <c r="I2" s="69"/>
      <c r="J2" s="69"/>
      <c r="K2" s="62"/>
      <c r="L2" s="62"/>
      <c r="M2" s="62"/>
      <c r="N2" s="62"/>
      <c r="O2" s="62"/>
      <c r="P2" s="62"/>
      <c r="Q2" s="62"/>
      <c r="R2" s="62"/>
      <c r="S2" s="62"/>
      <c r="T2" s="62"/>
      <c r="U2" s="62"/>
      <c r="V2" s="62"/>
      <c r="W2" s="62"/>
      <c r="X2" s="62"/>
      <c r="Y2" s="62"/>
      <c r="Z2" s="62"/>
      <c r="AA2" s="62"/>
      <c r="AB2" s="62"/>
    </row>
    <row r="3" spans="1:28" ht="7.5" customHeight="1">
      <c r="C3" s="287"/>
      <c r="D3" s="287"/>
      <c r="E3" s="287"/>
      <c r="F3" s="287"/>
      <c r="G3" s="287"/>
      <c r="H3" s="287"/>
      <c r="I3" s="61"/>
      <c r="J3" s="62"/>
      <c r="K3" s="62"/>
      <c r="L3" s="62"/>
      <c r="M3" s="62"/>
      <c r="N3" s="62"/>
      <c r="O3" s="62"/>
      <c r="P3" s="62"/>
      <c r="Q3" s="62"/>
      <c r="R3" s="62"/>
      <c r="S3" s="62"/>
      <c r="T3" s="62"/>
      <c r="U3" s="62"/>
      <c r="V3" s="62"/>
      <c r="W3" s="62"/>
      <c r="X3" s="62"/>
      <c r="Y3" s="62"/>
      <c r="Z3" s="62"/>
      <c r="AA3" s="62"/>
      <c r="AB3" s="62"/>
    </row>
    <row r="4" spans="1:28" ht="12.75" customHeight="1">
      <c r="A4" s="154"/>
      <c r="C4" s="288" t="s">
        <v>1256</v>
      </c>
      <c r="D4" s="288"/>
      <c r="E4" s="288"/>
      <c r="F4" s="288"/>
      <c r="G4" s="288"/>
      <c r="H4" s="288"/>
      <c r="I4" s="157"/>
      <c r="J4" s="157"/>
      <c r="K4" s="62"/>
      <c r="L4" s="62"/>
      <c r="M4" s="62"/>
      <c r="N4" s="62"/>
      <c r="O4" s="62"/>
      <c r="P4" s="62"/>
      <c r="Q4" s="62"/>
      <c r="R4" s="62"/>
      <c r="S4" s="62"/>
      <c r="T4" s="62"/>
      <c r="U4" s="62"/>
      <c r="V4" s="62"/>
      <c r="W4" s="62"/>
      <c r="X4" s="62"/>
      <c r="Y4" s="62"/>
      <c r="Z4" s="62"/>
      <c r="AA4" s="62"/>
      <c r="AB4" s="62"/>
    </row>
    <row r="5" spans="1:28" ht="12.75" customHeight="1">
      <c r="A5" s="155"/>
      <c r="C5" s="288"/>
      <c r="D5" s="288"/>
      <c r="E5" s="288"/>
      <c r="F5" s="288"/>
      <c r="G5" s="288"/>
      <c r="H5" s="288"/>
      <c r="I5" s="61"/>
      <c r="J5" s="62"/>
      <c r="K5" s="62"/>
      <c r="L5" s="62"/>
      <c r="M5" s="62"/>
      <c r="N5" s="62"/>
      <c r="O5" s="62"/>
      <c r="P5" s="62"/>
      <c r="Q5" s="62"/>
      <c r="R5" s="62"/>
      <c r="S5" s="62"/>
      <c r="T5" s="62"/>
      <c r="U5" s="62"/>
      <c r="V5" s="62"/>
      <c r="W5" s="62"/>
      <c r="X5" s="62"/>
      <c r="Y5" s="62"/>
      <c r="Z5" s="62"/>
      <c r="AA5" s="62"/>
      <c r="AB5" s="62"/>
    </row>
    <row r="6" spans="1:28" ht="12.75" customHeight="1">
      <c r="A6" s="155"/>
      <c r="C6" s="159"/>
      <c r="D6" s="159"/>
      <c r="E6" s="159"/>
      <c r="F6" s="159"/>
      <c r="G6" s="159"/>
      <c r="H6" s="159"/>
      <c r="I6" s="61"/>
      <c r="J6" s="62"/>
      <c r="K6" s="62"/>
      <c r="L6" s="62"/>
      <c r="M6" s="62"/>
      <c r="N6" s="62"/>
      <c r="O6" s="62"/>
      <c r="P6" s="62"/>
      <c r="Q6" s="62"/>
      <c r="R6" s="62"/>
      <c r="S6" s="62"/>
      <c r="T6" s="62"/>
      <c r="U6" s="62"/>
      <c r="V6" s="62"/>
      <c r="W6" s="62"/>
      <c r="X6" s="62"/>
      <c r="Y6" s="62"/>
      <c r="Z6" s="62"/>
      <c r="AA6" s="62"/>
      <c r="AB6" s="62"/>
    </row>
    <row r="7" spans="1:28" ht="12.75" customHeight="1">
      <c r="A7" s="156"/>
      <c r="B7" s="156"/>
      <c r="C7" s="156"/>
      <c r="D7" s="156"/>
      <c r="E7" s="156"/>
      <c r="F7" s="156"/>
      <c r="G7" s="156"/>
      <c r="H7" s="156"/>
      <c r="I7" s="62"/>
      <c r="J7" s="62"/>
      <c r="K7" s="62"/>
      <c r="L7" s="62"/>
      <c r="M7" s="62"/>
      <c r="N7" s="62"/>
      <c r="O7" s="62"/>
      <c r="P7" s="62"/>
      <c r="Q7" s="62"/>
      <c r="R7" s="62"/>
      <c r="S7" s="62"/>
      <c r="T7" s="62"/>
      <c r="U7" s="62"/>
      <c r="V7" s="62"/>
      <c r="W7" s="62"/>
      <c r="X7" s="62"/>
      <c r="Y7" s="62"/>
      <c r="Z7" s="62"/>
      <c r="AA7" s="62"/>
      <c r="AB7" s="62"/>
    </row>
    <row r="8" spans="1:28" ht="12.75" customHeight="1">
      <c r="A8" s="172" t="s">
        <v>1144</v>
      </c>
      <c r="B8" s="300" t="s">
        <v>1145</v>
      </c>
      <c r="C8" s="300"/>
      <c r="D8" s="300"/>
      <c r="E8" s="300"/>
      <c r="F8" s="300"/>
      <c r="G8" s="300"/>
      <c r="H8" s="301"/>
      <c r="I8" s="62"/>
      <c r="J8" s="62"/>
      <c r="K8" s="62"/>
      <c r="L8" s="62"/>
      <c r="M8" s="62"/>
      <c r="N8" s="62"/>
      <c r="O8" s="62"/>
      <c r="P8" s="62"/>
      <c r="Q8" s="62"/>
      <c r="R8" s="62"/>
      <c r="S8" s="62"/>
      <c r="T8" s="62"/>
      <c r="U8" s="62"/>
      <c r="V8" s="62"/>
      <c r="W8" s="62"/>
      <c r="X8" s="62"/>
      <c r="Y8" s="62"/>
      <c r="Z8" s="62"/>
      <c r="AA8" s="62"/>
      <c r="AB8" s="62"/>
    </row>
    <row r="9" spans="1:28" ht="12.75" customHeight="1">
      <c r="A9" s="214" t="s">
        <v>1146</v>
      </c>
      <c r="B9" s="302" t="s">
        <v>1159</v>
      </c>
      <c r="C9" s="302"/>
      <c r="D9" s="302"/>
      <c r="E9" s="302"/>
      <c r="F9" s="302"/>
      <c r="G9" s="302"/>
      <c r="H9" s="303"/>
      <c r="I9" s="62"/>
      <c r="J9" s="62"/>
      <c r="K9" s="62"/>
      <c r="L9" s="62"/>
      <c r="M9" s="62"/>
      <c r="N9" s="62"/>
      <c r="O9" s="62"/>
      <c r="P9" s="62"/>
      <c r="Q9" s="62"/>
      <c r="R9" s="62"/>
      <c r="S9" s="62"/>
      <c r="T9" s="62"/>
      <c r="U9" s="62"/>
      <c r="V9" s="62"/>
      <c r="W9" s="62"/>
      <c r="X9" s="62"/>
      <c r="Y9" s="62"/>
      <c r="Z9" s="62"/>
      <c r="AA9" s="62"/>
      <c r="AB9" s="62"/>
    </row>
    <row r="10" spans="1:28" ht="12.75" customHeight="1">
      <c r="A10" s="173"/>
      <c r="B10" s="174"/>
      <c r="C10" s="174"/>
      <c r="D10" s="174"/>
      <c r="E10" s="174"/>
      <c r="F10" s="174"/>
      <c r="G10" s="174"/>
      <c r="H10" s="175"/>
      <c r="I10" s="62"/>
      <c r="J10" s="62"/>
      <c r="K10" s="62"/>
      <c r="L10" s="62"/>
      <c r="M10" s="62"/>
      <c r="N10" s="62"/>
      <c r="O10" s="62"/>
      <c r="P10" s="62"/>
      <c r="Q10" s="62"/>
      <c r="R10" s="62"/>
      <c r="S10" s="62"/>
      <c r="T10" s="62"/>
      <c r="U10" s="62"/>
      <c r="V10" s="62"/>
      <c r="W10" s="62"/>
      <c r="X10" s="62"/>
      <c r="Y10" s="62"/>
      <c r="Z10" s="62"/>
      <c r="AA10" s="62"/>
      <c r="AB10" s="62"/>
    </row>
    <row r="11" spans="1:28" ht="12.75" customHeight="1">
      <c r="A11" s="176" t="s">
        <v>1117</v>
      </c>
      <c r="B11" s="177" t="s">
        <v>1279</v>
      </c>
      <c r="C11" s="178"/>
      <c r="D11" s="177"/>
      <c r="E11" s="177"/>
      <c r="F11" s="177"/>
      <c r="G11" s="177"/>
      <c r="H11" s="179"/>
      <c r="I11" s="62"/>
      <c r="J11" s="62"/>
      <c r="K11" s="62"/>
      <c r="L11" s="62"/>
      <c r="M11" s="62"/>
      <c r="N11" s="62"/>
      <c r="O11" s="62"/>
      <c r="P11" s="62"/>
      <c r="Q11" s="62"/>
      <c r="R11" s="62"/>
      <c r="S11" s="62"/>
      <c r="T11" s="62"/>
      <c r="U11" s="62"/>
      <c r="V11" s="62"/>
      <c r="W11" s="62"/>
      <c r="X11" s="62"/>
      <c r="Y11" s="62"/>
      <c r="Z11" s="62"/>
      <c r="AA11" s="62"/>
      <c r="AB11" s="62"/>
    </row>
    <row r="12" spans="1:28" ht="12.75" customHeight="1">
      <c r="A12" s="180"/>
      <c r="B12" s="180"/>
      <c r="C12" s="180"/>
      <c r="D12" s="180"/>
      <c r="E12" s="180"/>
      <c r="F12" s="180"/>
      <c r="G12" s="180"/>
      <c r="H12" s="180"/>
      <c r="I12" s="62"/>
      <c r="J12" s="62"/>
      <c r="K12" s="62"/>
      <c r="L12" s="62"/>
      <c r="M12" s="62"/>
      <c r="N12" s="62"/>
      <c r="O12" s="62"/>
      <c r="P12" s="62"/>
      <c r="Q12" s="62"/>
      <c r="R12" s="62"/>
      <c r="S12" s="62"/>
      <c r="T12" s="62"/>
      <c r="U12" s="62"/>
      <c r="V12" s="62"/>
      <c r="W12" s="62"/>
      <c r="X12" s="62"/>
      <c r="Y12" s="62"/>
      <c r="Z12" s="62"/>
      <c r="AA12" s="62"/>
      <c r="AB12" s="62"/>
    </row>
    <row r="13" spans="1:28" ht="12.75" customHeight="1">
      <c r="A13" s="298" t="s">
        <v>1118</v>
      </c>
      <c r="B13" s="299"/>
      <c r="C13" s="299"/>
      <c r="D13" s="299"/>
      <c r="E13" s="299"/>
      <c r="F13" s="299"/>
      <c r="G13" s="299"/>
      <c r="H13" s="299"/>
      <c r="I13" s="62"/>
      <c r="J13" s="62"/>
      <c r="K13" s="62"/>
      <c r="L13" s="62"/>
      <c r="M13" s="62"/>
      <c r="N13" s="62"/>
      <c r="O13" s="62"/>
      <c r="P13" s="62"/>
      <c r="Q13" s="62"/>
      <c r="R13" s="62"/>
      <c r="S13" s="62"/>
      <c r="T13" s="62"/>
      <c r="U13" s="62"/>
      <c r="V13" s="62"/>
      <c r="W13" s="62"/>
      <c r="X13" s="62"/>
      <c r="Y13" s="62"/>
      <c r="Z13" s="62"/>
      <c r="AA13" s="62"/>
      <c r="AB13" s="62"/>
    </row>
    <row r="14" spans="1:28" ht="12" customHeight="1">
      <c r="A14" s="181"/>
      <c r="B14" s="182"/>
      <c r="C14" s="183"/>
      <c r="D14" s="183"/>
      <c r="E14" s="222" t="s">
        <v>1502</v>
      </c>
      <c r="F14" s="219"/>
      <c r="G14" s="219"/>
      <c r="H14" s="219"/>
      <c r="I14" s="219"/>
      <c r="J14" s="219"/>
      <c r="K14" s="219"/>
      <c r="L14" s="219"/>
      <c r="M14" s="62"/>
      <c r="N14" s="62"/>
      <c r="O14" s="62"/>
      <c r="P14" s="62"/>
      <c r="Q14" s="62"/>
      <c r="R14" s="62"/>
      <c r="S14" s="62"/>
      <c r="T14" s="62"/>
      <c r="U14" s="62"/>
      <c r="V14" s="62"/>
      <c r="W14" s="62"/>
      <c r="X14" s="62"/>
      <c r="Y14" s="62"/>
      <c r="Z14" s="62"/>
      <c r="AA14" s="62"/>
      <c r="AB14" s="62"/>
    </row>
    <row r="15" spans="1:28" ht="12.75" customHeight="1">
      <c r="A15" s="292" t="s">
        <v>1119</v>
      </c>
      <c r="B15" s="293"/>
      <c r="C15" s="293"/>
      <c r="D15" s="293"/>
      <c r="E15" s="293"/>
      <c r="F15" s="293"/>
      <c r="G15" s="293"/>
      <c r="H15" s="294"/>
      <c r="I15" s="64"/>
      <c r="J15" s="64"/>
      <c r="K15" s="64"/>
      <c r="L15" s="64"/>
      <c r="M15" s="64"/>
      <c r="N15" s="64"/>
      <c r="O15" s="64"/>
      <c r="P15" s="64"/>
      <c r="Q15" s="64"/>
      <c r="R15" s="64"/>
      <c r="S15" s="64"/>
      <c r="T15" s="64"/>
      <c r="U15" s="64"/>
      <c r="V15" s="64"/>
      <c r="W15" s="64"/>
      <c r="X15" s="64"/>
      <c r="Y15" s="64"/>
      <c r="Z15" s="64"/>
      <c r="AA15" s="64"/>
      <c r="AB15" s="64"/>
    </row>
    <row r="16" spans="1:28" ht="12.75" customHeight="1">
      <c r="A16" s="295" t="s">
        <v>1120</v>
      </c>
      <c r="B16" s="293"/>
      <c r="C16" s="293"/>
      <c r="D16" s="293"/>
      <c r="E16" s="293"/>
      <c r="F16" s="293"/>
      <c r="G16" s="294"/>
      <c r="H16" s="185" t="s">
        <v>1285</v>
      </c>
      <c r="I16" s="62"/>
      <c r="J16" s="62"/>
      <c r="K16" s="62"/>
      <c r="L16" s="62"/>
      <c r="M16" s="62"/>
      <c r="N16" s="62"/>
      <c r="O16" s="62"/>
      <c r="P16" s="62"/>
      <c r="Q16" s="62"/>
      <c r="R16" s="62"/>
      <c r="S16" s="62"/>
      <c r="T16" s="62"/>
      <c r="U16" s="62"/>
      <c r="V16" s="62"/>
      <c r="W16" s="62"/>
      <c r="X16" s="62"/>
      <c r="Y16" s="62"/>
      <c r="Z16" s="62"/>
      <c r="AA16" s="62"/>
      <c r="AB16" s="62"/>
    </row>
    <row r="17" spans="1:28" ht="12.75" customHeight="1">
      <c r="A17" s="186" t="s">
        <v>1121</v>
      </c>
      <c r="B17" s="187"/>
      <c r="C17" s="187"/>
      <c r="D17" s="187"/>
      <c r="E17" s="187"/>
      <c r="F17" s="188"/>
      <c r="G17" s="189"/>
      <c r="H17" s="190">
        <v>3</v>
      </c>
      <c r="I17" s="65"/>
      <c r="J17" s="65"/>
      <c r="K17" s="65"/>
      <c r="L17" s="65"/>
      <c r="M17" s="65"/>
      <c r="N17" s="65"/>
      <c r="O17" s="65"/>
      <c r="P17" s="65"/>
      <c r="Q17" s="65"/>
      <c r="R17" s="65"/>
      <c r="S17" s="65"/>
      <c r="T17" s="65"/>
      <c r="U17" s="65"/>
      <c r="V17" s="65"/>
      <c r="W17" s="65"/>
      <c r="X17" s="65"/>
      <c r="Y17" s="65"/>
      <c r="Z17" s="65"/>
      <c r="AA17" s="65"/>
      <c r="AB17" s="65"/>
    </row>
    <row r="18" spans="1:28" ht="12.75" customHeight="1">
      <c r="A18" s="186" t="s">
        <v>1122</v>
      </c>
      <c r="B18" s="187"/>
      <c r="C18" s="187"/>
      <c r="D18" s="187"/>
      <c r="E18" s="187"/>
      <c r="F18" s="188"/>
      <c r="G18" s="189"/>
      <c r="H18" s="190">
        <v>0.7</v>
      </c>
      <c r="I18" s="65"/>
      <c r="J18" s="65"/>
      <c r="K18" s="65"/>
      <c r="L18" s="65"/>
      <c r="M18" s="65"/>
      <c r="N18" s="65"/>
      <c r="O18" s="65"/>
      <c r="P18" s="65"/>
      <c r="Q18" s="65"/>
      <c r="R18" s="65"/>
      <c r="S18" s="65"/>
      <c r="T18" s="65"/>
      <c r="U18" s="65"/>
      <c r="V18" s="65"/>
      <c r="W18" s="65"/>
      <c r="X18" s="65"/>
      <c r="Y18" s="65"/>
      <c r="Z18" s="65"/>
      <c r="AA18" s="65"/>
      <c r="AB18" s="65"/>
    </row>
    <row r="19" spans="1:28" ht="12.75" customHeight="1">
      <c r="A19" s="186" t="s">
        <v>1123</v>
      </c>
      <c r="B19" s="187"/>
      <c r="C19" s="187"/>
      <c r="D19" s="187"/>
      <c r="E19" s="187"/>
      <c r="F19" s="188"/>
      <c r="G19" s="189"/>
      <c r="H19" s="190">
        <v>0.9</v>
      </c>
      <c r="I19" s="65"/>
      <c r="J19" s="65"/>
      <c r="K19" s="65"/>
      <c r="L19" s="65"/>
      <c r="M19" s="65"/>
      <c r="N19" s="65"/>
      <c r="O19" s="65"/>
      <c r="P19" s="65"/>
      <c r="Q19" s="65"/>
      <c r="R19" s="65"/>
      <c r="S19" s="65"/>
      <c r="T19" s="65"/>
      <c r="U19" s="65"/>
      <c r="V19" s="65"/>
      <c r="W19" s="65"/>
      <c r="X19" s="65"/>
      <c r="Y19" s="65"/>
      <c r="Z19" s="65"/>
      <c r="AA19" s="65"/>
      <c r="AB19" s="65"/>
    </row>
    <row r="20" spans="1:28" ht="12.75" customHeight="1">
      <c r="A20" s="297" t="s">
        <v>1124</v>
      </c>
      <c r="B20" s="293"/>
      <c r="C20" s="293"/>
      <c r="D20" s="293"/>
      <c r="E20" s="293"/>
      <c r="F20" s="293"/>
      <c r="G20" s="293"/>
      <c r="H20" s="191">
        <f>SUM(H17:H19)</f>
        <v>4.6000000000000005</v>
      </c>
      <c r="I20" s="65"/>
      <c r="J20" s="65"/>
      <c r="K20" s="65"/>
      <c r="L20" s="65"/>
      <c r="M20" s="65"/>
      <c r="N20" s="65"/>
      <c r="O20" s="65"/>
      <c r="P20" s="65"/>
      <c r="Q20" s="65"/>
      <c r="R20" s="65"/>
      <c r="S20" s="65"/>
      <c r="T20" s="65"/>
      <c r="U20" s="65"/>
      <c r="V20" s="65"/>
      <c r="W20" s="65"/>
      <c r="X20" s="65"/>
      <c r="Y20" s="65"/>
      <c r="Z20" s="65"/>
      <c r="AA20" s="65"/>
      <c r="AB20" s="65"/>
    </row>
    <row r="21" spans="1:28" ht="12.75" customHeight="1">
      <c r="A21" s="292" t="s">
        <v>1125</v>
      </c>
      <c r="B21" s="293"/>
      <c r="C21" s="293"/>
      <c r="D21" s="293"/>
      <c r="E21" s="293"/>
      <c r="F21" s="293"/>
      <c r="G21" s="293"/>
      <c r="H21" s="294"/>
      <c r="I21" s="64"/>
      <c r="J21" s="64"/>
      <c r="K21" s="64"/>
      <c r="L21" s="64"/>
      <c r="M21" s="64"/>
      <c r="N21" s="64"/>
      <c r="O21" s="64"/>
      <c r="P21" s="64"/>
      <c r="Q21" s="64"/>
      <c r="R21" s="64"/>
      <c r="S21" s="64"/>
      <c r="T21" s="64"/>
      <c r="U21" s="64"/>
      <c r="V21" s="64"/>
      <c r="W21" s="64"/>
      <c r="X21" s="64"/>
      <c r="Y21" s="64"/>
      <c r="Z21" s="64"/>
      <c r="AA21" s="64"/>
      <c r="AB21" s="64"/>
    </row>
    <row r="22" spans="1:28" ht="12.75" customHeight="1">
      <c r="A22" s="295" t="s">
        <v>1120</v>
      </c>
      <c r="B22" s="293"/>
      <c r="C22" s="293"/>
      <c r="D22" s="293"/>
      <c r="E22" s="293"/>
      <c r="F22" s="293"/>
      <c r="G22" s="294"/>
      <c r="H22" s="185" t="s">
        <v>1285</v>
      </c>
      <c r="I22" s="65"/>
      <c r="J22" s="65"/>
      <c r="K22" s="65"/>
      <c r="L22" s="65"/>
      <c r="M22" s="65"/>
      <c r="N22" s="65"/>
      <c r="O22" s="65"/>
      <c r="P22" s="65"/>
      <c r="Q22" s="65"/>
      <c r="R22" s="65"/>
      <c r="S22" s="65"/>
      <c r="T22" s="65"/>
      <c r="U22" s="65"/>
      <c r="V22" s="65"/>
      <c r="W22" s="65"/>
      <c r="X22" s="65"/>
      <c r="Y22" s="65"/>
      <c r="Z22" s="65"/>
      <c r="AA22" s="65"/>
      <c r="AB22" s="65"/>
    </row>
    <row r="23" spans="1:28" ht="12.75" customHeight="1">
      <c r="A23" s="192" t="s">
        <v>1126</v>
      </c>
      <c r="B23" s="193"/>
      <c r="C23" s="193"/>
      <c r="D23" s="193"/>
      <c r="E23" s="194"/>
      <c r="F23" s="195"/>
      <c r="G23" s="196"/>
      <c r="H23" s="190">
        <v>0.5</v>
      </c>
      <c r="I23" s="65"/>
      <c r="J23" s="65"/>
      <c r="K23" s="65"/>
      <c r="L23" s="65"/>
      <c r="M23" s="65"/>
      <c r="N23" s="65"/>
      <c r="O23" s="65"/>
      <c r="P23" s="65"/>
      <c r="Q23" s="65"/>
      <c r="R23" s="65"/>
      <c r="S23" s="65"/>
      <c r="T23" s="65"/>
      <c r="U23" s="65"/>
      <c r="V23" s="65"/>
      <c r="W23" s="65"/>
      <c r="X23" s="65"/>
      <c r="Y23" s="65"/>
      <c r="Z23" s="65"/>
      <c r="AA23" s="65"/>
      <c r="AB23" s="65"/>
    </row>
    <row r="24" spans="1:28" ht="12.75" customHeight="1">
      <c r="A24" s="297" t="s">
        <v>1127</v>
      </c>
      <c r="B24" s="293"/>
      <c r="C24" s="293"/>
      <c r="D24" s="293"/>
      <c r="E24" s="293"/>
      <c r="F24" s="293"/>
      <c r="G24" s="293"/>
      <c r="H24" s="191">
        <f>SUM(H23)</f>
        <v>0.5</v>
      </c>
      <c r="I24" s="65"/>
      <c r="J24" s="65"/>
      <c r="K24" s="65"/>
      <c r="L24" s="65"/>
      <c r="M24" s="65"/>
      <c r="N24" s="65"/>
      <c r="O24" s="65"/>
      <c r="P24" s="65"/>
      <c r="Q24" s="65"/>
      <c r="R24" s="65"/>
      <c r="S24" s="65"/>
      <c r="T24" s="65"/>
      <c r="U24" s="65"/>
      <c r="V24" s="65"/>
      <c r="W24" s="65"/>
      <c r="X24" s="65"/>
      <c r="Y24" s="65"/>
      <c r="Z24" s="65"/>
      <c r="AA24" s="65"/>
      <c r="AB24" s="65"/>
    </row>
    <row r="25" spans="1:28" ht="12.75" customHeight="1">
      <c r="A25" s="292" t="s">
        <v>1128</v>
      </c>
      <c r="B25" s="293"/>
      <c r="C25" s="293"/>
      <c r="D25" s="293"/>
      <c r="E25" s="293"/>
      <c r="F25" s="293"/>
      <c r="G25" s="293"/>
      <c r="H25" s="294"/>
      <c r="I25" s="64"/>
      <c r="J25" s="64"/>
      <c r="K25" s="64"/>
      <c r="L25" s="64"/>
      <c r="M25" s="64"/>
      <c r="N25" s="64"/>
      <c r="O25" s="64"/>
      <c r="P25" s="64"/>
      <c r="Q25" s="64"/>
      <c r="R25" s="64"/>
      <c r="S25" s="64"/>
      <c r="T25" s="64"/>
      <c r="U25" s="64"/>
      <c r="V25" s="64"/>
      <c r="W25" s="64"/>
      <c r="X25" s="64"/>
      <c r="Y25" s="64"/>
      <c r="Z25" s="64"/>
      <c r="AA25" s="64"/>
      <c r="AB25" s="64"/>
    </row>
    <row r="26" spans="1:28" ht="12.75" customHeight="1">
      <c r="A26" s="295" t="s">
        <v>1120</v>
      </c>
      <c r="B26" s="293"/>
      <c r="C26" s="293"/>
      <c r="D26" s="293"/>
      <c r="E26" s="293"/>
      <c r="F26" s="293"/>
      <c r="G26" s="294"/>
      <c r="H26" s="185" t="s">
        <v>1285</v>
      </c>
      <c r="I26" s="65"/>
      <c r="J26" s="65"/>
      <c r="K26" s="65"/>
      <c r="L26" s="65"/>
      <c r="M26" s="65"/>
      <c r="N26" s="65"/>
      <c r="O26" s="65"/>
      <c r="P26" s="65"/>
      <c r="Q26" s="65"/>
      <c r="R26" s="65"/>
      <c r="S26" s="65"/>
      <c r="T26" s="65"/>
      <c r="U26" s="65"/>
      <c r="V26" s="65"/>
      <c r="W26" s="65"/>
      <c r="X26" s="65"/>
      <c r="Y26" s="65"/>
      <c r="Z26" s="65"/>
      <c r="AA26" s="65"/>
      <c r="AB26" s="65"/>
    </row>
    <row r="27" spans="1:28" ht="12.75" customHeight="1">
      <c r="A27" s="296" t="s">
        <v>1129</v>
      </c>
      <c r="B27" s="293"/>
      <c r="C27" s="293"/>
      <c r="D27" s="293"/>
      <c r="E27" s="293"/>
      <c r="F27" s="293"/>
      <c r="G27" s="294"/>
      <c r="H27" s="190">
        <v>7.5</v>
      </c>
      <c r="I27" s="65"/>
      <c r="J27" s="65"/>
      <c r="K27" s="65"/>
      <c r="L27" s="65"/>
      <c r="M27" s="65"/>
      <c r="N27" s="65"/>
      <c r="O27" s="65"/>
      <c r="P27" s="65"/>
      <c r="Q27" s="65"/>
      <c r="R27" s="65"/>
      <c r="S27" s="65"/>
      <c r="T27" s="65"/>
      <c r="U27" s="65"/>
      <c r="V27" s="65"/>
      <c r="W27" s="65"/>
      <c r="X27" s="65"/>
      <c r="Y27" s="65"/>
      <c r="Z27" s="65"/>
      <c r="AA27" s="65"/>
      <c r="AB27" s="65"/>
    </row>
    <row r="28" spans="1:28" ht="12.75" customHeight="1">
      <c r="A28" s="297" t="s">
        <v>1130</v>
      </c>
      <c r="B28" s="293"/>
      <c r="C28" s="293"/>
      <c r="D28" s="293"/>
      <c r="E28" s="293"/>
      <c r="F28" s="293"/>
      <c r="G28" s="293"/>
      <c r="H28" s="191">
        <f>SUM(H27)</f>
        <v>7.5</v>
      </c>
      <c r="I28" s="65"/>
      <c r="J28" s="65"/>
      <c r="K28" s="65"/>
      <c r="L28" s="65"/>
      <c r="M28" s="65"/>
      <c r="N28" s="65"/>
      <c r="O28" s="65"/>
      <c r="P28" s="65"/>
      <c r="Q28" s="65"/>
      <c r="R28" s="65"/>
      <c r="S28" s="65"/>
      <c r="T28" s="65"/>
      <c r="U28" s="65"/>
      <c r="V28" s="65"/>
      <c r="W28" s="65"/>
      <c r="X28" s="65"/>
      <c r="Y28" s="65"/>
      <c r="Z28" s="65"/>
      <c r="AA28" s="65"/>
      <c r="AB28" s="65"/>
    </row>
    <row r="29" spans="1:28" ht="12.75" customHeight="1">
      <c r="A29" s="292" t="s">
        <v>1131</v>
      </c>
      <c r="B29" s="293"/>
      <c r="C29" s="293"/>
      <c r="D29" s="293"/>
      <c r="E29" s="293"/>
      <c r="F29" s="293"/>
      <c r="G29" s="293"/>
      <c r="H29" s="294"/>
      <c r="I29" s="64"/>
      <c r="J29" s="64"/>
      <c r="K29" s="64"/>
      <c r="L29" s="64"/>
      <c r="M29" s="64"/>
      <c r="N29" s="64"/>
      <c r="O29" s="64"/>
      <c r="P29" s="64"/>
      <c r="Q29" s="64"/>
      <c r="R29" s="64"/>
      <c r="S29" s="64"/>
      <c r="T29" s="64"/>
      <c r="U29" s="64"/>
      <c r="V29" s="64"/>
      <c r="W29" s="64"/>
      <c r="X29" s="64"/>
      <c r="Y29" s="64"/>
      <c r="Z29" s="64"/>
      <c r="AA29" s="64"/>
      <c r="AB29" s="64"/>
    </row>
    <row r="30" spans="1:28" ht="12.75" customHeight="1">
      <c r="A30" s="295" t="s">
        <v>1120</v>
      </c>
      <c r="B30" s="293"/>
      <c r="C30" s="293"/>
      <c r="D30" s="293"/>
      <c r="E30" s="293"/>
      <c r="F30" s="293"/>
      <c r="G30" s="294"/>
      <c r="H30" s="185" t="s">
        <v>1285</v>
      </c>
      <c r="I30" s="65"/>
      <c r="J30" s="65"/>
      <c r="K30" s="65"/>
      <c r="L30" s="65"/>
      <c r="M30" s="65"/>
      <c r="N30" s="65"/>
      <c r="O30" s="65"/>
      <c r="P30" s="65"/>
      <c r="Q30" s="65"/>
      <c r="R30" s="65"/>
      <c r="S30" s="65"/>
      <c r="T30" s="65"/>
      <c r="U30" s="65"/>
      <c r="V30" s="65"/>
      <c r="W30" s="65"/>
      <c r="X30" s="65"/>
      <c r="Y30" s="65"/>
      <c r="Z30" s="65"/>
      <c r="AA30" s="65"/>
      <c r="AB30" s="65"/>
    </row>
    <row r="31" spans="1:28" ht="12.75" customHeight="1">
      <c r="A31" s="186" t="s">
        <v>1132</v>
      </c>
      <c r="B31" s="187"/>
      <c r="C31" s="187"/>
      <c r="D31" s="187"/>
      <c r="E31" s="187"/>
      <c r="F31" s="188"/>
      <c r="G31" s="197"/>
      <c r="H31" s="190">
        <v>4</v>
      </c>
      <c r="I31" s="65"/>
      <c r="J31" s="65"/>
      <c r="K31" s="65"/>
      <c r="L31" s="65"/>
      <c r="M31" s="65"/>
      <c r="N31" s="65"/>
      <c r="O31" s="65"/>
      <c r="P31" s="65"/>
      <c r="Q31" s="65"/>
      <c r="R31" s="65"/>
      <c r="S31" s="65"/>
      <c r="T31" s="65"/>
      <c r="U31" s="65"/>
      <c r="V31" s="65"/>
      <c r="W31" s="65"/>
      <c r="X31" s="65"/>
      <c r="Y31" s="65"/>
      <c r="Z31" s="65"/>
      <c r="AA31" s="65"/>
      <c r="AB31" s="65"/>
    </row>
    <row r="32" spans="1:28" ht="12.75" customHeight="1">
      <c r="A32" s="186" t="s">
        <v>1133</v>
      </c>
      <c r="B32" s="187"/>
      <c r="C32" s="187"/>
      <c r="D32" s="187"/>
      <c r="E32" s="187"/>
      <c r="F32" s="188"/>
      <c r="G32" s="197"/>
      <c r="H32" s="198">
        <v>3</v>
      </c>
      <c r="I32" s="65"/>
      <c r="J32" s="65"/>
      <c r="K32" s="65"/>
      <c r="L32" s="65"/>
      <c r="M32" s="65"/>
      <c r="N32" s="65"/>
      <c r="O32" s="65"/>
      <c r="P32" s="65"/>
      <c r="Q32" s="65"/>
      <c r="R32" s="65"/>
      <c r="S32" s="65"/>
      <c r="T32" s="65"/>
      <c r="U32" s="65"/>
      <c r="V32" s="65"/>
      <c r="W32" s="65"/>
      <c r="X32" s="65"/>
      <c r="Y32" s="65"/>
      <c r="Z32" s="65"/>
      <c r="AA32" s="65"/>
      <c r="AB32" s="65"/>
    </row>
    <row r="33" spans="1:28" ht="12.75" customHeight="1">
      <c r="A33" s="186" t="s">
        <v>1134</v>
      </c>
      <c r="B33" s="187"/>
      <c r="C33" s="187"/>
      <c r="D33" s="187"/>
      <c r="E33" s="187"/>
      <c r="F33" s="188"/>
      <c r="G33" s="197"/>
      <c r="H33" s="198">
        <v>0.65</v>
      </c>
      <c r="I33" s="65"/>
      <c r="J33" s="65"/>
      <c r="K33" s="65"/>
      <c r="L33" s="65"/>
      <c r="M33" s="65"/>
      <c r="N33" s="65"/>
      <c r="O33" s="65"/>
      <c r="P33" s="65"/>
      <c r="Q33" s="65"/>
      <c r="R33" s="65"/>
      <c r="S33" s="65"/>
      <c r="T33" s="65"/>
      <c r="U33" s="65"/>
      <c r="V33" s="65"/>
      <c r="W33" s="65"/>
      <c r="X33" s="65"/>
      <c r="Y33" s="65"/>
      <c r="Z33" s="65"/>
      <c r="AA33" s="65"/>
      <c r="AB33" s="65"/>
    </row>
    <row r="34" spans="1:28" ht="12.75" customHeight="1">
      <c r="A34" s="199" t="s">
        <v>1135</v>
      </c>
      <c r="B34" s="200"/>
      <c r="C34" s="200"/>
      <c r="D34" s="200"/>
      <c r="E34" s="200"/>
      <c r="F34" s="201"/>
      <c r="G34" s="202"/>
      <c r="H34" s="198">
        <v>0</v>
      </c>
      <c r="I34" s="65"/>
      <c r="J34" s="65"/>
      <c r="K34" s="65"/>
      <c r="L34" s="65"/>
      <c r="M34" s="65"/>
      <c r="N34" s="65"/>
      <c r="O34" s="65"/>
      <c r="P34" s="65"/>
      <c r="Q34" s="65"/>
      <c r="R34" s="65"/>
      <c r="S34" s="65"/>
      <c r="T34" s="65"/>
      <c r="U34" s="65"/>
      <c r="V34" s="65"/>
      <c r="W34" s="65"/>
      <c r="X34" s="65"/>
      <c r="Y34" s="65"/>
      <c r="Z34" s="65"/>
      <c r="AA34" s="65"/>
      <c r="AB34" s="65"/>
    </row>
    <row r="35" spans="1:28" ht="12.75" customHeight="1">
      <c r="A35" s="296" t="s">
        <v>1136</v>
      </c>
      <c r="B35" s="293"/>
      <c r="C35" s="293"/>
      <c r="D35" s="293"/>
      <c r="E35" s="293"/>
      <c r="F35" s="293"/>
      <c r="G35" s="294"/>
      <c r="H35" s="198">
        <v>0</v>
      </c>
      <c r="I35" s="65"/>
      <c r="J35" s="65"/>
      <c r="K35" s="65"/>
      <c r="L35" s="65"/>
      <c r="M35" s="65"/>
      <c r="N35" s="65"/>
      <c r="O35" s="65"/>
      <c r="P35" s="65"/>
      <c r="Q35" s="65"/>
      <c r="R35" s="65"/>
      <c r="S35" s="65"/>
      <c r="T35" s="65"/>
      <c r="U35" s="65"/>
      <c r="V35" s="65"/>
      <c r="W35" s="65"/>
      <c r="X35" s="65"/>
      <c r="Y35" s="65"/>
      <c r="Z35" s="65"/>
      <c r="AA35" s="65"/>
      <c r="AB35" s="65"/>
    </row>
    <row r="36" spans="1:28" ht="12.75" customHeight="1">
      <c r="A36" s="297" t="s">
        <v>1137</v>
      </c>
      <c r="B36" s="293"/>
      <c r="C36" s="293"/>
      <c r="D36" s="293"/>
      <c r="E36" s="293"/>
      <c r="F36" s="293"/>
      <c r="G36" s="294"/>
      <c r="H36" s="191">
        <f>SUM(H31:H35)</f>
        <v>7.65</v>
      </c>
      <c r="I36" s="65"/>
      <c r="J36" s="65"/>
      <c r="K36" s="65"/>
      <c r="L36" s="65"/>
      <c r="M36" s="65"/>
      <c r="N36" s="65"/>
      <c r="O36" s="65"/>
      <c r="P36" s="65"/>
      <c r="Q36" s="65"/>
      <c r="R36" s="65"/>
      <c r="S36" s="65"/>
      <c r="T36" s="65"/>
      <c r="U36" s="65"/>
      <c r="V36" s="65"/>
      <c r="W36" s="65"/>
      <c r="X36" s="65"/>
      <c r="Y36" s="65"/>
      <c r="Z36" s="65"/>
      <c r="AA36" s="65"/>
      <c r="AB36" s="65"/>
    </row>
    <row r="37" spans="1:28" ht="12.75" customHeight="1">
      <c r="A37" s="203"/>
      <c r="B37" s="204"/>
      <c r="C37" s="205"/>
      <c r="D37" s="206"/>
      <c r="E37" s="206"/>
      <c r="F37" s="206"/>
      <c r="G37" s="206"/>
      <c r="H37" s="207"/>
      <c r="I37" s="62"/>
      <c r="J37" s="62"/>
      <c r="K37" s="62"/>
      <c r="L37" s="62"/>
      <c r="M37" s="62"/>
      <c r="N37" s="62"/>
      <c r="O37" s="62"/>
      <c r="P37" s="62"/>
      <c r="Q37" s="62"/>
      <c r="R37" s="62"/>
      <c r="S37" s="62"/>
      <c r="T37" s="62"/>
      <c r="U37" s="62"/>
      <c r="V37" s="62"/>
      <c r="W37" s="62"/>
      <c r="X37" s="62"/>
      <c r="Y37" s="62"/>
      <c r="Z37" s="62"/>
      <c r="AA37" s="62"/>
      <c r="AB37" s="62"/>
    </row>
    <row r="38" spans="1:28" ht="12.75" customHeight="1">
      <c r="A38" s="308" t="s">
        <v>1138</v>
      </c>
      <c r="B38" s="299"/>
      <c r="C38" s="299"/>
      <c r="D38" s="299"/>
      <c r="E38" s="299"/>
      <c r="F38" s="299"/>
      <c r="G38" s="299"/>
      <c r="H38" s="299"/>
      <c r="I38" s="62"/>
      <c r="J38" s="62"/>
      <c r="K38" s="62"/>
      <c r="L38" s="62"/>
      <c r="M38" s="62"/>
      <c r="N38" s="62"/>
      <c r="O38" s="62"/>
      <c r="P38" s="62"/>
      <c r="Q38" s="62"/>
      <c r="R38" s="62"/>
      <c r="S38" s="62"/>
      <c r="T38" s="62"/>
      <c r="U38" s="62"/>
      <c r="V38" s="62"/>
      <c r="W38" s="62"/>
      <c r="X38" s="62"/>
      <c r="Y38" s="62"/>
      <c r="Z38" s="62"/>
      <c r="AA38" s="62"/>
      <c r="AB38" s="62"/>
    </row>
    <row r="39" spans="1:28" ht="12.75" customHeight="1" thickBot="1">
      <c r="A39" s="208"/>
      <c r="B39" s="208"/>
      <c r="C39" s="208"/>
      <c r="D39" s="208"/>
      <c r="E39" s="208"/>
      <c r="F39" s="208"/>
      <c r="G39" s="208"/>
      <c r="H39" s="208"/>
      <c r="I39" s="62"/>
      <c r="J39" s="62"/>
      <c r="K39" s="62"/>
      <c r="L39" s="62"/>
      <c r="M39" s="62"/>
      <c r="N39" s="62"/>
      <c r="O39" s="62"/>
      <c r="P39" s="62"/>
      <c r="Q39" s="62"/>
      <c r="R39" s="62"/>
      <c r="S39" s="62"/>
      <c r="T39" s="62"/>
      <c r="U39" s="62"/>
      <c r="V39" s="62"/>
      <c r="W39" s="62"/>
      <c r="X39" s="62"/>
      <c r="Y39" s="62"/>
      <c r="Z39" s="62"/>
      <c r="AA39" s="62"/>
      <c r="AB39" s="62"/>
    </row>
    <row r="40" spans="1:28" ht="12.75" customHeight="1" thickBot="1">
      <c r="A40" s="309" t="s">
        <v>1139</v>
      </c>
      <c r="B40" s="320" t="s">
        <v>1140</v>
      </c>
      <c r="C40" s="321"/>
      <c r="D40" s="321"/>
      <c r="E40" s="321"/>
      <c r="F40" s="321"/>
      <c r="G40" s="312" t="s">
        <v>1141</v>
      </c>
      <c r="H40" s="304" t="s">
        <v>1286</v>
      </c>
      <c r="I40" s="62"/>
      <c r="J40" s="62"/>
      <c r="K40" s="62"/>
      <c r="L40" s="62"/>
      <c r="M40" s="62"/>
      <c r="N40" s="62"/>
      <c r="O40" s="62"/>
      <c r="P40" s="62"/>
      <c r="Q40" s="62"/>
      <c r="R40" s="62"/>
      <c r="S40" s="62"/>
      <c r="T40" s="62"/>
      <c r="U40" s="62"/>
      <c r="V40" s="62"/>
      <c r="W40" s="62"/>
      <c r="X40" s="62"/>
      <c r="Y40" s="62"/>
      <c r="Z40" s="62"/>
      <c r="AA40" s="62"/>
      <c r="AB40" s="62"/>
    </row>
    <row r="41" spans="1:28" ht="12.75" customHeight="1">
      <c r="A41" s="310"/>
      <c r="B41" s="289"/>
      <c r="C41" s="289" t="s">
        <v>1142</v>
      </c>
      <c r="D41" s="291"/>
      <c r="E41" s="291"/>
      <c r="F41" s="291"/>
      <c r="G41" s="299"/>
      <c r="H41" s="305"/>
      <c r="I41" s="62"/>
      <c r="J41" s="62"/>
      <c r="K41" s="62"/>
      <c r="L41" s="62"/>
      <c r="M41" s="62"/>
      <c r="N41" s="62"/>
      <c r="O41" s="62"/>
      <c r="P41" s="62"/>
      <c r="Q41" s="62"/>
      <c r="R41" s="62"/>
      <c r="S41" s="62"/>
      <c r="T41" s="62"/>
      <c r="U41" s="62"/>
      <c r="V41" s="62"/>
      <c r="W41" s="62"/>
      <c r="X41" s="62"/>
      <c r="Y41" s="62"/>
      <c r="Z41" s="62"/>
      <c r="AA41" s="62"/>
      <c r="AB41" s="62"/>
    </row>
    <row r="42" spans="1:28" ht="12.75" customHeight="1" thickBot="1">
      <c r="A42" s="311"/>
      <c r="B42" s="290"/>
      <c r="C42" s="290"/>
      <c r="D42" s="290"/>
      <c r="E42" s="290"/>
      <c r="F42" s="290"/>
      <c r="G42" s="290"/>
      <c r="H42" s="306"/>
      <c r="I42" s="62"/>
      <c r="J42" s="62"/>
      <c r="K42" s="62"/>
      <c r="L42" s="62"/>
      <c r="M42" s="62"/>
      <c r="N42" s="62"/>
      <c r="O42" s="62"/>
      <c r="P42" s="62"/>
      <c r="Q42" s="62"/>
      <c r="R42" s="62"/>
      <c r="S42" s="62"/>
      <c r="T42" s="62"/>
      <c r="U42" s="62"/>
      <c r="V42" s="62"/>
      <c r="W42" s="62"/>
      <c r="X42" s="62"/>
      <c r="Y42" s="62"/>
      <c r="Z42" s="62"/>
      <c r="AA42" s="62"/>
      <c r="AB42" s="62"/>
    </row>
    <row r="43" spans="1:28" ht="12.75" customHeight="1">
      <c r="A43" s="209"/>
      <c r="B43" s="210"/>
      <c r="C43" s="211"/>
      <c r="D43" s="211"/>
      <c r="E43" s="211"/>
      <c r="F43" s="211"/>
      <c r="G43" s="212"/>
      <c r="H43" s="180"/>
      <c r="I43" s="62"/>
      <c r="J43" s="62"/>
      <c r="K43" s="62"/>
      <c r="L43" s="62"/>
      <c r="M43" s="62"/>
      <c r="N43" s="62"/>
      <c r="O43" s="62"/>
      <c r="P43" s="62"/>
      <c r="Q43" s="62"/>
      <c r="R43" s="62"/>
      <c r="S43" s="62"/>
      <c r="T43" s="62"/>
      <c r="U43" s="62"/>
      <c r="V43" s="62"/>
      <c r="W43" s="62"/>
      <c r="X43" s="62"/>
      <c r="Y43" s="62"/>
      <c r="Z43" s="62"/>
      <c r="AA43" s="62"/>
      <c r="AB43" s="62"/>
    </row>
    <row r="44" spans="1:28" ht="12.75" customHeight="1">
      <c r="A44" s="307" t="s">
        <v>1287</v>
      </c>
      <c r="B44" s="299"/>
      <c r="C44" s="299"/>
      <c r="D44" s="299"/>
      <c r="E44" s="299"/>
      <c r="F44" s="299"/>
      <c r="G44" s="299"/>
      <c r="H44" s="299"/>
      <c r="I44" s="62"/>
      <c r="J44" s="62"/>
      <c r="K44" s="62"/>
      <c r="L44" s="62"/>
      <c r="M44" s="62"/>
      <c r="N44" s="62"/>
      <c r="O44" s="62"/>
      <c r="P44" s="62"/>
      <c r="Q44" s="62"/>
      <c r="R44" s="62"/>
      <c r="S44" s="62"/>
      <c r="T44" s="62"/>
      <c r="U44" s="62"/>
      <c r="V44" s="62"/>
      <c r="W44" s="62"/>
      <c r="X44" s="62"/>
      <c r="Y44" s="62"/>
      <c r="Z44" s="62"/>
      <c r="AA44" s="62"/>
      <c r="AB44" s="62"/>
    </row>
    <row r="45" spans="1:28" ht="12.75" customHeight="1">
      <c r="A45" s="307" t="s">
        <v>1288</v>
      </c>
      <c r="B45" s="299"/>
      <c r="C45" s="299"/>
      <c r="D45" s="299"/>
      <c r="E45" s="299"/>
      <c r="F45" s="299"/>
      <c r="G45" s="299"/>
      <c r="H45" s="299"/>
      <c r="I45" s="62"/>
      <c r="J45" s="62"/>
      <c r="K45" s="62"/>
      <c r="L45" s="62"/>
      <c r="M45" s="62"/>
      <c r="N45" s="62"/>
      <c r="O45" s="62"/>
      <c r="P45" s="62"/>
      <c r="Q45" s="62"/>
      <c r="R45" s="62"/>
      <c r="S45" s="62"/>
      <c r="T45" s="62"/>
      <c r="U45" s="62"/>
      <c r="V45" s="62"/>
      <c r="W45" s="62"/>
      <c r="X45" s="62"/>
      <c r="Y45" s="62"/>
      <c r="Z45" s="62"/>
      <c r="AA45" s="62"/>
      <c r="AB45" s="62"/>
    </row>
    <row r="46" spans="1:28" ht="12.75" customHeight="1">
      <c r="A46" s="307" t="s">
        <v>1289</v>
      </c>
      <c r="B46" s="299"/>
      <c r="C46" s="299"/>
      <c r="D46" s="299"/>
      <c r="E46" s="299"/>
      <c r="F46" s="299"/>
      <c r="G46" s="299"/>
      <c r="H46" s="299"/>
      <c r="I46" s="62"/>
      <c r="J46" s="62"/>
      <c r="K46" s="62"/>
      <c r="L46" s="62"/>
      <c r="M46" s="62"/>
      <c r="N46" s="62"/>
      <c r="O46" s="62"/>
      <c r="P46" s="62"/>
      <c r="Q46" s="62"/>
      <c r="R46" s="62"/>
      <c r="S46" s="62"/>
      <c r="T46" s="62"/>
      <c r="U46" s="62"/>
      <c r="V46" s="62"/>
      <c r="W46" s="62"/>
      <c r="X46" s="62"/>
      <c r="Y46" s="62"/>
      <c r="Z46" s="62"/>
      <c r="AA46" s="62"/>
      <c r="AB46" s="62"/>
    </row>
    <row r="47" spans="1:28" ht="12.75" customHeight="1">
      <c r="A47" s="307" t="s">
        <v>1290</v>
      </c>
      <c r="B47" s="299"/>
      <c r="C47" s="299"/>
      <c r="D47" s="299"/>
      <c r="E47" s="299"/>
      <c r="F47" s="299"/>
      <c r="G47" s="299"/>
      <c r="H47" s="299"/>
      <c r="I47" s="62"/>
      <c r="J47" s="62"/>
      <c r="K47" s="62"/>
      <c r="L47" s="62"/>
      <c r="M47" s="62"/>
      <c r="N47" s="62"/>
      <c r="O47" s="62"/>
      <c r="P47" s="62"/>
      <c r="Q47" s="62"/>
      <c r="R47" s="62"/>
      <c r="S47" s="62"/>
      <c r="T47" s="62"/>
      <c r="U47" s="62"/>
      <c r="V47" s="62"/>
      <c r="W47" s="62"/>
      <c r="X47" s="62"/>
      <c r="Y47" s="62"/>
      <c r="Z47" s="62"/>
      <c r="AA47" s="62"/>
      <c r="AB47" s="62"/>
    </row>
    <row r="48" spans="1:28" ht="12.75" customHeight="1" thickBot="1">
      <c r="A48" s="209"/>
      <c r="B48" s="210"/>
      <c r="C48" s="211"/>
      <c r="D48" s="211"/>
      <c r="E48" s="211"/>
      <c r="F48" s="211"/>
      <c r="G48" s="212"/>
      <c r="H48" s="180"/>
      <c r="I48" s="62"/>
      <c r="J48" s="62"/>
      <c r="K48" s="62"/>
      <c r="L48" s="62"/>
      <c r="M48" s="62"/>
      <c r="N48" s="62"/>
      <c r="O48" s="62"/>
      <c r="P48" s="62"/>
      <c r="Q48" s="62"/>
      <c r="R48" s="62"/>
      <c r="S48" s="62"/>
      <c r="T48" s="62"/>
      <c r="U48" s="62"/>
      <c r="V48" s="62"/>
      <c r="W48" s="62"/>
      <c r="X48" s="62"/>
      <c r="Y48" s="62"/>
      <c r="Z48" s="62"/>
      <c r="AA48" s="62"/>
      <c r="AB48" s="62"/>
    </row>
    <row r="49" spans="1:28" ht="12.75" customHeight="1" thickTop="1">
      <c r="A49" s="180"/>
      <c r="B49" s="180"/>
      <c r="C49" s="180"/>
      <c r="D49" s="180"/>
      <c r="E49" s="180"/>
      <c r="F49" s="314" t="s">
        <v>1501</v>
      </c>
      <c r="G49" s="315"/>
      <c r="H49" s="318">
        <f>(ROUND((1+H20/100)*(1+H24/100)*(1+H28/100)/(1-H36/100),4))-1</f>
        <v>0.22370000000000001</v>
      </c>
      <c r="I49" s="62"/>
      <c r="J49" s="62"/>
      <c r="K49" s="62"/>
      <c r="L49" s="62"/>
      <c r="M49" s="62"/>
      <c r="N49" s="62"/>
      <c r="O49" s="62"/>
      <c r="P49" s="62"/>
      <c r="Q49" s="62"/>
      <c r="R49" s="62"/>
      <c r="S49" s="62"/>
      <c r="T49" s="62"/>
      <c r="U49" s="62"/>
      <c r="V49" s="62"/>
      <c r="W49" s="62"/>
      <c r="X49" s="62"/>
      <c r="Y49" s="62"/>
      <c r="Z49" s="62"/>
      <c r="AA49" s="62"/>
      <c r="AB49" s="62"/>
    </row>
    <row r="50" spans="1:28" ht="12.75" customHeight="1" thickBot="1">
      <c r="A50" s="213"/>
      <c r="B50" s="180"/>
      <c r="C50" s="180"/>
      <c r="D50" s="180"/>
      <c r="E50" s="180"/>
      <c r="F50" s="316"/>
      <c r="G50" s="317"/>
      <c r="H50" s="319"/>
      <c r="I50" s="62"/>
      <c r="J50" s="62"/>
      <c r="K50" s="62"/>
      <c r="L50" s="62"/>
      <c r="M50" s="62"/>
      <c r="N50" s="62"/>
      <c r="O50" s="62"/>
      <c r="P50" s="62"/>
      <c r="Q50" s="62"/>
      <c r="R50" s="62"/>
      <c r="S50" s="62"/>
      <c r="T50" s="62"/>
      <c r="U50" s="62"/>
      <c r="V50" s="62"/>
      <c r="W50" s="62"/>
      <c r="X50" s="62"/>
      <c r="Y50" s="62"/>
      <c r="Z50" s="62"/>
      <c r="AA50" s="62"/>
      <c r="AB50" s="62"/>
    </row>
    <row r="51" spans="1:28" ht="12.75" customHeight="1" thickTop="1">
      <c r="A51" s="180"/>
      <c r="B51" s="180"/>
      <c r="C51" s="180"/>
      <c r="D51" s="180"/>
      <c r="E51" s="180"/>
      <c r="F51" s="180"/>
      <c r="G51" s="180"/>
      <c r="H51" s="180"/>
      <c r="I51" s="62"/>
      <c r="J51" s="62"/>
      <c r="K51" s="62"/>
      <c r="L51" s="62"/>
      <c r="M51" s="62"/>
      <c r="N51" s="62"/>
      <c r="O51" s="62"/>
      <c r="P51" s="62"/>
      <c r="Q51" s="62"/>
      <c r="R51" s="62"/>
      <c r="S51" s="62"/>
      <c r="T51" s="62"/>
      <c r="U51" s="62"/>
      <c r="V51" s="62"/>
      <c r="W51" s="62"/>
      <c r="X51" s="62"/>
      <c r="Y51" s="62"/>
      <c r="Z51" s="62"/>
      <c r="AA51" s="62"/>
      <c r="AB51" s="62"/>
    </row>
    <row r="52" spans="1:28" ht="42" customHeight="1">
      <c r="A52" s="313" t="s">
        <v>1143</v>
      </c>
      <c r="B52" s="299"/>
      <c r="C52" s="299"/>
      <c r="D52" s="299"/>
      <c r="E52" s="299"/>
      <c r="F52" s="299"/>
      <c r="G52" s="299"/>
      <c r="H52" s="299"/>
      <c r="I52" s="62"/>
      <c r="J52" s="62"/>
      <c r="K52" s="62"/>
      <c r="L52" s="62"/>
      <c r="M52" s="62"/>
      <c r="N52" s="62"/>
      <c r="O52" s="62"/>
      <c r="P52" s="62"/>
      <c r="Q52" s="62"/>
      <c r="R52" s="62"/>
      <c r="S52" s="62"/>
      <c r="T52" s="62"/>
      <c r="U52" s="62"/>
      <c r="V52" s="62"/>
      <c r="W52" s="62"/>
      <c r="X52" s="62"/>
      <c r="Y52" s="62"/>
      <c r="Z52" s="62"/>
      <c r="AA52" s="62"/>
      <c r="AB52" s="62"/>
    </row>
    <row r="53" spans="1:28" ht="12.75"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spans="1:28" ht="12.75"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spans="1:28" ht="12.75"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spans="1:28" ht="12.75"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28" ht="12.75"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spans="1:28" ht="12.75"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row>
    <row r="59" spans="1:28" ht="12.75"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row>
    <row r="60" spans="1:28" ht="12.75"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row>
    <row r="61" spans="1:28" ht="12.75"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1:28" ht="12.75"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1:28" ht="12.75"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row>
    <row r="64" spans="1:28" ht="12.7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row>
    <row r="65" spans="1:28" ht="12.75" customHeigh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row>
    <row r="66" spans="1:28" ht="12.75" customHeigh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row>
    <row r="67" spans="1:28" ht="12.75" customHeigh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row>
    <row r="68" spans="1:28" ht="12.75" customHeigh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row>
    <row r="69" spans="1:28" ht="12.75" customHeigh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row>
    <row r="70" spans="1:28" ht="12.75"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row>
    <row r="71" spans="1:28" ht="12.75"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row>
    <row r="72" spans="1:28" ht="12.75"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row>
    <row r="73" spans="1:28" ht="12.75" customHeigh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row>
    <row r="74" spans="1:28" ht="12.75" customHeigh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row>
    <row r="75" spans="1:28" ht="12.75"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spans="1:28" ht="12.75"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row>
    <row r="77" spans="1:28" ht="12.7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spans="1:28" ht="12.75"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row>
    <row r="79" spans="1:28" ht="12.75"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row>
    <row r="80" spans="1:28" ht="12.75"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ht="12.75"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row>
    <row r="82" spans="1:28" ht="12.75"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row>
    <row r="83" spans="1:28" ht="12.75"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row>
    <row r="84" spans="1:28" ht="12.75"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row>
    <row r="85" spans="1:28" ht="12.75"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row>
    <row r="86" spans="1:28" ht="12.75"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row>
    <row r="87" spans="1:28" ht="12.75"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row>
    <row r="88" spans="1:28" ht="12.75"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row>
    <row r="89" spans="1:28" ht="12.75"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row>
    <row r="90" spans="1:28" ht="12.7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row>
    <row r="91" spans="1:28" ht="12.75"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row>
    <row r="92" spans="1:28" ht="12.75"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row>
    <row r="93" spans="1:28" ht="12.75"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row>
    <row r="94" spans="1:28" ht="12.75"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row>
    <row r="95" spans="1:28" ht="12.75"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row>
    <row r="96" spans="1:28" ht="12.7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row>
    <row r="97" spans="1:28" ht="12.7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row>
    <row r="98" spans="1:28" ht="12.7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row>
    <row r="99" spans="1:28" ht="12.75"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row>
    <row r="100" spans="1:28" ht="12.75"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row>
    <row r="101" spans="1:28" ht="12.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row>
    <row r="102" spans="1:28" ht="12.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spans="1:28" ht="12.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row>
    <row r="104" spans="1:28" ht="12.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row>
    <row r="105" spans="1:28" ht="12.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row>
    <row r="106" spans="1:28" ht="12.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spans="1:28" ht="12.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row>
    <row r="108" spans="1:28" ht="12.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row>
    <row r="109" spans="1:28" ht="12.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row>
    <row r="110" spans="1:28" ht="12.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row>
    <row r="111" spans="1:28" ht="12.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row>
    <row r="112" spans="1:28" ht="12.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row>
    <row r="113" spans="1:28" ht="12.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row>
    <row r="114" spans="1:28" ht="12.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row>
    <row r="115" spans="1:28" ht="12.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row>
    <row r="116" spans="1:28" ht="12.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row>
    <row r="117" spans="1:28" ht="12.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row>
    <row r="118" spans="1:28" ht="12.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row>
    <row r="119" spans="1:28" ht="12.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row>
    <row r="120" spans="1:28" ht="12.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row>
    <row r="121" spans="1:28" ht="12.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row>
    <row r="122" spans="1:28" ht="12.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row>
    <row r="123" spans="1:28" ht="12.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row>
    <row r="124" spans="1:28" ht="12.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row>
    <row r="125" spans="1:28" ht="12.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row>
    <row r="126" spans="1:28" ht="12.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row>
    <row r="127" spans="1:28" ht="12.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row>
    <row r="128" spans="1:28" ht="12.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row>
    <row r="129" spans="1:28" ht="12.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row>
    <row r="130" spans="1:28" ht="12.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row>
    <row r="131" spans="1:28" ht="12.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row>
    <row r="132" spans="1:28" ht="12.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row>
    <row r="133" spans="1:28" ht="12.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row>
    <row r="134" spans="1:28" ht="12.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row>
    <row r="135" spans="1:28" ht="12.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row>
    <row r="136" spans="1:28" ht="12.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row>
    <row r="137" spans="1:28" ht="12.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row>
    <row r="138" spans="1:28" ht="12.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row>
    <row r="139" spans="1:28" ht="12.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row>
    <row r="140" spans="1:28" ht="12.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row>
    <row r="141" spans="1:28" ht="12.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row>
    <row r="142" spans="1:28" ht="12.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row>
    <row r="143" spans="1:28" ht="12.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row>
    <row r="144" spans="1:28" ht="12.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row>
    <row r="145" spans="1:28" ht="12.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row>
    <row r="146" spans="1:28" ht="12.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row>
    <row r="147" spans="1:28" ht="12.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row>
    <row r="148" spans="1:28" ht="12.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row>
    <row r="149" spans="1:28" ht="12.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row>
    <row r="150" spans="1:28" ht="12.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row>
    <row r="151" spans="1:28" ht="12.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row>
    <row r="152" spans="1:28" ht="12.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row>
    <row r="153" spans="1:28" ht="12.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row>
    <row r="154" spans="1:28" ht="12.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row>
    <row r="155" spans="1:28" ht="12.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row>
    <row r="156" spans="1:28" ht="12.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row>
    <row r="157" spans="1:28" ht="12.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row>
    <row r="158" spans="1:28" ht="12.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row>
    <row r="159" spans="1:28" ht="12.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row>
    <row r="160" spans="1:28" ht="12.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row>
    <row r="161" spans="1:28" ht="12.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row>
    <row r="162" spans="1:28" ht="12.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row>
    <row r="163" spans="1:28" ht="12.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row>
    <row r="164" spans="1:28" ht="12.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row>
    <row r="165" spans="1:28" ht="12.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row>
    <row r="166" spans="1:28" ht="12.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row>
    <row r="167" spans="1:28" ht="12.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row>
    <row r="168" spans="1:28" ht="12.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row>
    <row r="169" spans="1:28" ht="12.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row>
    <row r="170" spans="1:28" ht="12.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row>
    <row r="171" spans="1:28" ht="12.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row>
    <row r="172" spans="1:28" ht="12.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row>
    <row r="173" spans="1:28" ht="12.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row>
    <row r="174" spans="1:28" ht="12.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row>
    <row r="175" spans="1:28" ht="12.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row>
    <row r="176" spans="1:28" ht="12.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row>
    <row r="177" spans="1:28" ht="12.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row>
    <row r="178" spans="1:28" ht="12.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row>
    <row r="179" spans="1:28" ht="12.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row>
    <row r="180" spans="1:28" ht="12.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row>
    <row r="181" spans="1:28" ht="12.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row>
    <row r="182" spans="1:28" ht="12.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row>
    <row r="183" spans="1:28" ht="12.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row>
    <row r="184" spans="1:28" ht="12.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row>
    <row r="185" spans="1:28" ht="12.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row>
    <row r="186" spans="1:28" ht="12.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row>
    <row r="187" spans="1:28" ht="12.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row>
    <row r="188" spans="1:28" ht="12.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row>
    <row r="189" spans="1:28" ht="12.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row>
    <row r="190" spans="1:28" ht="12.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row>
    <row r="191" spans="1:28" ht="12.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row>
    <row r="192" spans="1:28" ht="12.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row>
    <row r="193" spans="1:28" ht="12.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row>
    <row r="194" spans="1:28" ht="12.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row>
    <row r="195" spans="1:28" ht="12.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row>
    <row r="196" spans="1:28" ht="12.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row>
    <row r="197" spans="1:28" ht="12.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row>
    <row r="198" spans="1:28" ht="12.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row>
    <row r="199" spans="1:28" ht="12.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row>
    <row r="200" spans="1:28" ht="12.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row>
    <row r="201" spans="1:28" ht="12.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row>
    <row r="202" spans="1:28" ht="12.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row>
    <row r="203" spans="1:28" ht="12.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row>
    <row r="204" spans="1:28" ht="12.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row>
    <row r="205" spans="1:28" ht="12.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row>
    <row r="206" spans="1:28" ht="12.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row>
    <row r="207" spans="1:28" ht="12.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row>
    <row r="208" spans="1:28" ht="12.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row>
    <row r="209" spans="1:28" ht="12.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row>
    <row r="210" spans="1:28" ht="12.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row>
    <row r="211" spans="1:28" ht="12.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row>
    <row r="212" spans="1:28" ht="12.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row>
    <row r="213" spans="1:28" ht="12.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row>
    <row r="214" spans="1:28" ht="12.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row>
    <row r="215" spans="1:28" ht="12.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row>
    <row r="216" spans="1:28" ht="12.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row>
    <row r="217" spans="1:28" ht="12.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row>
    <row r="218" spans="1:28" ht="12.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row>
    <row r="219" spans="1:28" ht="12.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row>
    <row r="220" spans="1:28" ht="12.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row>
    <row r="221" spans="1:28" ht="12.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row>
    <row r="222" spans="1:28" ht="12.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row>
    <row r="223" spans="1:28" ht="12.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row>
    <row r="224" spans="1:28" ht="12.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row>
    <row r="225" spans="1:28" ht="12.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row>
    <row r="226" spans="1:28" ht="12.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row>
    <row r="227" spans="1:28" ht="12.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row>
    <row r="228" spans="1:28" ht="12.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row>
    <row r="229" spans="1:28" ht="12.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row>
    <row r="230" spans="1:28" ht="12.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row>
    <row r="231" spans="1:28" ht="12.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row>
    <row r="232" spans="1:28" ht="12.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row>
    <row r="233" spans="1:28" ht="12.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row>
    <row r="234" spans="1:28" ht="12.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row>
    <row r="235" spans="1:28" ht="12.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row>
    <row r="236" spans="1:28" ht="12.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row>
    <row r="237" spans="1:28" ht="12.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row>
    <row r="238" spans="1:28" ht="12.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row>
    <row r="239" spans="1:28" ht="12.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row>
    <row r="240" spans="1:28" ht="12.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row>
    <row r="241" spans="1:28" ht="12.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row>
    <row r="242" spans="1:28" ht="12.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row>
    <row r="243" spans="1:28" ht="12.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row>
    <row r="244" spans="1:28" ht="12.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row>
    <row r="245" spans="1:28" ht="12.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row>
    <row r="246" spans="1:28" ht="12.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row>
    <row r="247" spans="1:28" ht="12.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row>
    <row r="248" spans="1:28" ht="12.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row>
    <row r="249" spans="1:28" ht="12.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row>
    <row r="250" spans="1:28" ht="12.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row>
    <row r="251" spans="1:28" ht="12.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row>
    <row r="252" spans="1:28" ht="12.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row>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3">
    <mergeCell ref="A15:H15"/>
    <mergeCell ref="C2:H3"/>
    <mergeCell ref="C4:H5"/>
    <mergeCell ref="B8:H8"/>
    <mergeCell ref="B9:H9"/>
    <mergeCell ref="A13:H13"/>
    <mergeCell ref="A35:G35"/>
    <mergeCell ref="A16:G16"/>
    <mergeCell ref="A20:G20"/>
    <mergeCell ref="A21:H21"/>
    <mergeCell ref="A22:G22"/>
    <mergeCell ref="A24:G24"/>
    <mergeCell ref="A25:H25"/>
    <mergeCell ref="A26:G26"/>
    <mergeCell ref="A27:G27"/>
    <mergeCell ref="A28:G28"/>
    <mergeCell ref="A29:H29"/>
    <mergeCell ref="A30:G30"/>
    <mergeCell ref="A36:G36"/>
    <mergeCell ref="A38:H38"/>
    <mergeCell ref="A40:A42"/>
    <mergeCell ref="B40:F40"/>
    <mergeCell ref="G40:G42"/>
    <mergeCell ref="H40:H42"/>
    <mergeCell ref="B41:B42"/>
    <mergeCell ref="C41:F42"/>
    <mergeCell ref="A52:H52"/>
    <mergeCell ref="A44:H44"/>
    <mergeCell ref="A45:H45"/>
    <mergeCell ref="A46:H46"/>
    <mergeCell ref="A47:H47"/>
    <mergeCell ref="F49:G50"/>
    <mergeCell ref="H49:H50"/>
  </mergeCells>
  <printOptions horizontalCentered="1"/>
  <pageMargins left="0.51181102362204722" right="0.51181102362204722" top="0.78740157480314965" bottom="0.78740157480314965" header="0" footer="0"/>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4"/>
  <sheetViews>
    <sheetView showGridLines="0" topLeftCell="A10" workbookViewId="0">
      <selection activeCell="G15" sqref="G15"/>
    </sheetView>
  </sheetViews>
  <sheetFormatPr defaultRowHeight="15"/>
  <cols>
    <col min="1" max="1" width="14.85546875" style="5" customWidth="1"/>
    <col min="2" max="2" width="62.7109375" customWidth="1"/>
    <col min="3" max="3" width="6.85546875" customWidth="1"/>
    <col min="4" max="4" width="10.140625" customWidth="1"/>
    <col min="5" max="5" width="8.42578125" customWidth="1"/>
    <col min="6" max="6" width="12.85546875" customWidth="1"/>
    <col min="7" max="7" width="12.28515625" customWidth="1"/>
  </cols>
  <sheetData>
    <row r="2" spans="1:7">
      <c r="B2" s="325" t="s">
        <v>1255</v>
      </c>
      <c r="C2" s="325"/>
      <c r="D2" s="325"/>
      <c r="E2" s="325"/>
      <c r="F2" s="325"/>
      <c r="G2" s="325"/>
    </row>
    <row r="3" spans="1:7">
      <c r="B3" s="325"/>
      <c r="C3" s="325"/>
      <c r="D3" s="325"/>
      <c r="E3" s="325"/>
      <c r="F3" s="325"/>
      <c r="G3" s="325"/>
    </row>
    <row r="4" spans="1:7">
      <c r="B4" s="326" t="s">
        <v>1256</v>
      </c>
      <c r="C4" s="326"/>
      <c r="D4" s="326"/>
      <c r="E4" s="326"/>
      <c r="F4" s="326"/>
      <c r="G4" s="326"/>
    </row>
    <row r="5" spans="1:7">
      <c r="B5" s="326"/>
      <c r="C5" s="326"/>
      <c r="D5" s="326"/>
      <c r="E5" s="326"/>
      <c r="F5" s="326"/>
      <c r="G5" s="326"/>
    </row>
    <row r="8" spans="1:7">
      <c r="A8" s="327" t="s">
        <v>1227</v>
      </c>
      <c r="B8" s="328"/>
      <c r="C8" s="328"/>
      <c r="D8" s="328"/>
      <c r="E8" s="328"/>
      <c r="F8" s="328"/>
      <c r="G8" s="329"/>
    </row>
    <row r="10" spans="1:7" ht="15" customHeight="1">
      <c r="A10" s="91" t="s">
        <v>951</v>
      </c>
      <c r="B10" s="322" t="s">
        <v>952</v>
      </c>
      <c r="C10" s="323"/>
      <c r="D10" s="323"/>
      <c r="E10" s="323"/>
      <c r="F10" s="324"/>
      <c r="G10" s="92" t="s">
        <v>1084</v>
      </c>
    </row>
    <row r="11" spans="1:7" s="2" customFormat="1" ht="24" customHeight="1">
      <c r="A11" s="93" t="s">
        <v>1228</v>
      </c>
      <c r="B11" s="93" t="s">
        <v>1229</v>
      </c>
      <c r="C11" s="93" t="s">
        <v>3</v>
      </c>
      <c r="D11" s="93" t="s">
        <v>1230</v>
      </c>
      <c r="E11" s="93" t="s">
        <v>1231</v>
      </c>
      <c r="F11" s="93" t="s">
        <v>1232</v>
      </c>
      <c r="G11" s="93" t="s">
        <v>1233</v>
      </c>
    </row>
    <row r="12" spans="1:7" ht="24">
      <c r="A12" s="94" t="s">
        <v>1234</v>
      </c>
      <c r="B12" s="95" t="s">
        <v>1235</v>
      </c>
      <c r="C12" s="94" t="s">
        <v>564</v>
      </c>
      <c r="D12" s="96">
        <v>3</v>
      </c>
      <c r="E12" s="97">
        <v>3</v>
      </c>
      <c r="F12" s="97">
        <v>26.05</v>
      </c>
      <c r="G12" s="97">
        <f>(D12*F12*1.03)</f>
        <v>80.494500000000002</v>
      </c>
    </row>
    <row r="13" spans="1:7" ht="24">
      <c r="A13" s="94" t="s">
        <v>1236</v>
      </c>
      <c r="B13" s="95" t="s">
        <v>1237</v>
      </c>
      <c r="C13" s="94" t="s">
        <v>564</v>
      </c>
      <c r="D13" s="96">
        <v>3</v>
      </c>
      <c r="E13" s="97">
        <v>3</v>
      </c>
      <c r="F13" s="97">
        <v>17.5</v>
      </c>
      <c r="G13" s="97">
        <f>(D13*F13*1.03)</f>
        <v>54.075000000000003</v>
      </c>
    </row>
    <row r="14" spans="1:7" ht="24">
      <c r="A14" s="94" t="s">
        <v>1238</v>
      </c>
      <c r="B14" s="98" t="s">
        <v>1239</v>
      </c>
      <c r="C14" s="99" t="s">
        <v>46</v>
      </c>
      <c r="D14" s="100">
        <v>1</v>
      </c>
      <c r="E14" s="101">
        <v>0</v>
      </c>
      <c r="F14" s="101">
        <v>2841.03</v>
      </c>
      <c r="G14" s="101">
        <f>D14*F14</f>
        <v>2841.03</v>
      </c>
    </row>
    <row r="15" spans="1:7">
      <c r="A15" s="94" t="s">
        <v>1240</v>
      </c>
      <c r="B15" s="102" t="s">
        <v>1241</v>
      </c>
      <c r="C15" s="99" t="s">
        <v>1242</v>
      </c>
      <c r="D15" s="100">
        <v>0.3</v>
      </c>
      <c r="E15" s="101">
        <v>0</v>
      </c>
      <c r="F15" s="101">
        <v>31.9</v>
      </c>
      <c r="G15" s="101">
        <f>D15*F15</f>
        <v>9.5699999999999985</v>
      </c>
    </row>
    <row r="16" spans="1:7">
      <c r="A16" s="103"/>
      <c r="B16" s="104"/>
      <c r="C16" s="104"/>
      <c r="D16" s="104"/>
      <c r="E16" s="104"/>
      <c r="F16" s="105" t="s">
        <v>1243</v>
      </c>
      <c r="G16" s="106">
        <f>SUM(G12:G15)</f>
        <v>2985.1695000000004</v>
      </c>
    </row>
    <row r="19" spans="1:7" ht="15" customHeight="1">
      <c r="A19" s="91" t="s">
        <v>953</v>
      </c>
      <c r="B19" s="322" t="s">
        <v>954</v>
      </c>
      <c r="C19" s="323"/>
      <c r="D19" s="323"/>
      <c r="E19" s="323"/>
      <c r="F19" s="324"/>
      <c r="G19" s="92" t="s">
        <v>1084</v>
      </c>
    </row>
    <row r="20" spans="1:7" ht="15" customHeight="1">
      <c r="A20" s="93" t="s">
        <v>1228</v>
      </c>
      <c r="B20" s="93" t="s">
        <v>1229</v>
      </c>
      <c r="C20" s="93" t="s">
        <v>3</v>
      </c>
      <c r="D20" s="93" t="s">
        <v>1230</v>
      </c>
      <c r="E20" s="93" t="s">
        <v>1231</v>
      </c>
      <c r="F20" s="93" t="s">
        <v>1232</v>
      </c>
      <c r="G20" s="93" t="s">
        <v>1233</v>
      </c>
    </row>
    <row r="21" spans="1:7" ht="24">
      <c r="A21" s="94" t="s">
        <v>1234</v>
      </c>
      <c r="B21" s="95" t="s">
        <v>1235</v>
      </c>
      <c r="C21" s="94" t="s">
        <v>564</v>
      </c>
      <c r="D21" s="96">
        <v>3</v>
      </c>
      <c r="E21" s="97">
        <v>3</v>
      </c>
      <c r="F21" s="97">
        <v>26.05</v>
      </c>
      <c r="G21" s="97">
        <f>(D21*F21*1.03)</f>
        <v>80.494500000000002</v>
      </c>
    </row>
    <row r="22" spans="1:7" ht="24">
      <c r="A22" s="94" t="s">
        <v>1236</v>
      </c>
      <c r="B22" s="95" t="s">
        <v>1237</v>
      </c>
      <c r="C22" s="94" t="s">
        <v>564</v>
      </c>
      <c r="D22" s="96">
        <v>3</v>
      </c>
      <c r="E22" s="97">
        <v>3</v>
      </c>
      <c r="F22" s="97">
        <v>17.5</v>
      </c>
      <c r="G22" s="97">
        <f>(D22*F22*1.03)</f>
        <v>54.075000000000003</v>
      </c>
    </row>
    <row r="23" spans="1:7" ht="24">
      <c r="A23" s="94" t="s">
        <v>1238</v>
      </c>
      <c r="B23" s="98" t="s">
        <v>1244</v>
      </c>
      <c r="C23" s="99" t="s">
        <v>46</v>
      </c>
      <c r="D23" s="100">
        <v>1</v>
      </c>
      <c r="E23" s="101">
        <v>0</v>
      </c>
      <c r="F23" s="101">
        <v>2533.31</v>
      </c>
      <c r="G23" s="101">
        <f>D23*F23</f>
        <v>2533.31</v>
      </c>
    </row>
    <row r="24" spans="1:7">
      <c r="A24" s="94" t="s">
        <v>1240</v>
      </c>
      <c r="B24" s="102" t="s">
        <v>1241</v>
      </c>
      <c r="C24" s="99" t="s">
        <v>1242</v>
      </c>
      <c r="D24" s="100">
        <v>0.3</v>
      </c>
      <c r="E24" s="101">
        <v>0</v>
      </c>
      <c r="F24" s="101">
        <v>31.9</v>
      </c>
      <c r="G24" s="101">
        <f>D24*F24</f>
        <v>9.5699999999999985</v>
      </c>
    </row>
    <row r="25" spans="1:7">
      <c r="A25" s="103"/>
      <c r="B25" s="104"/>
      <c r="C25" s="104"/>
      <c r="D25" s="104"/>
      <c r="E25" s="104"/>
      <c r="F25" s="105" t="s">
        <v>1243</v>
      </c>
      <c r="G25" s="106">
        <f>SUM(G21:G24)</f>
        <v>2677.4495000000002</v>
      </c>
    </row>
    <row r="28" spans="1:7" ht="24.75" customHeight="1">
      <c r="A28" s="107" t="s">
        <v>955</v>
      </c>
      <c r="B28" s="322" t="s">
        <v>956</v>
      </c>
      <c r="C28" s="323"/>
      <c r="D28" s="323"/>
      <c r="E28" s="323"/>
      <c r="F28" s="324"/>
      <c r="G28" s="92" t="s">
        <v>1084</v>
      </c>
    </row>
    <row r="29" spans="1:7" ht="24">
      <c r="A29" s="93" t="s">
        <v>1228</v>
      </c>
      <c r="B29" s="93" t="s">
        <v>1229</v>
      </c>
      <c r="C29" s="93" t="s">
        <v>3</v>
      </c>
      <c r="D29" s="93" t="s">
        <v>1230</v>
      </c>
      <c r="E29" s="93" t="s">
        <v>1231</v>
      </c>
      <c r="F29" s="93" t="s">
        <v>1232</v>
      </c>
      <c r="G29" s="93" t="s">
        <v>1233</v>
      </c>
    </row>
    <row r="30" spans="1:7" ht="24">
      <c r="A30" s="94" t="s">
        <v>1234</v>
      </c>
      <c r="B30" s="95" t="s">
        <v>1235</v>
      </c>
      <c r="C30" s="94" t="s">
        <v>564</v>
      </c>
      <c r="D30" s="96">
        <v>2</v>
      </c>
      <c r="E30" s="97">
        <v>3</v>
      </c>
      <c r="F30" s="97">
        <v>26.05</v>
      </c>
      <c r="G30" s="97">
        <f>(D30*F30*1.03)</f>
        <v>53.663000000000004</v>
      </c>
    </row>
    <row r="31" spans="1:7" ht="24">
      <c r="A31" s="94" t="s">
        <v>1236</v>
      </c>
      <c r="B31" s="95" t="s">
        <v>1237</v>
      </c>
      <c r="C31" s="94" t="s">
        <v>564</v>
      </c>
      <c r="D31" s="96">
        <v>2</v>
      </c>
      <c r="E31" s="97">
        <v>3</v>
      </c>
      <c r="F31" s="97">
        <v>17.5</v>
      </c>
      <c r="G31" s="97">
        <f>(D31*F31*1.03)</f>
        <v>36.050000000000004</v>
      </c>
    </row>
    <row r="32" spans="1:7" ht="24">
      <c r="A32" s="94" t="s">
        <v>1238</v>
      </c>
      <c r="B32" s="98" t="s">
        <v>1245</v>
      </c>
      <c r="C32" s="99" t="s">
        <v>46</v>
      </c>
      <c r="D32" s="100">
        <v>1</v>
      </c>
      <c r="E32" s="101">
        <v>0</v>
      </c>
      <c r="F32" s="101">
        <v>1426.31</v>
      </c>
      <c r="G32" s="101">
        <f>D32*F32</f>
        <v>1426.31</v>
      </c>
    </row>
    <row r="33" spans="1:7">
      <c r="A33" s="94" t="s">
        <v>1240</v>
      </c>
      <c r="B33" s="102" t="s">
        <v>1241</v>
      </c>
      <c r="C33" s="99" t="s">
        <v>1242</v>
      </c>
      <c r="D33" s="100">
        <v>0.15</v>
      </c>
      <c r="E33" s="101">
        <v>0</v>
      </c>
      <c r="F33" s="101">
        <v>31.9</v>
      </c>
      <c r="G33" s="101">
        <f>D33*F33</f>
        <v>4.7849999999999993</v>
      </c>
    </row>
    <row r="34" spans="1:7">
      <c r="A34" s="103"/>
      <c r="B34" s="104"/>
      <c r="C34" s="104"/>
      <c r="D34" s="104"/>
      <c r="E34" s="104"/>
      <c r="F34" s="105" t="s">
        <v>1243</v>
      </c>
      <c r="G34" s="106">
        <f>SUM(G30:G33)</f>
        <v>1520.808</v>
      </c>
    </row>
  </sheetData>
  <mergeCells count="6">
    <mergeCell ref="B28:F28"/>
    <mergeCell ref="B2:G3"/>
    <mergeCell ref="B4:G5"/>
    <mergeCell ref="A8:G8"/>
    <mergeCell ref="B10:F10"/>
    <mergeCell ref="B19:F19"/>
  </mergeCells>
  <pageMargins left="0.39370078740157483" right="0.39370078740157483" top="0.39370078740157483" bottom="0.78740157480314965" header="0.39370078740157483" footer="0.59055118110236227"/>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
  <sheetViews>
    <sheetView workbookViewId="0">
      <selection activeCell="A7" sqref="A7:C7"/>
    </sheetView>
  </sheetViews>
  <sheetFormatPr defaultRowHeight="15"/>
  <cols>
    <col min="12" max="12" width="10" customWidth="1"/>
  </cols>
  <sheetData>
    <row r="2" spans="1:13">
      <c r="C2" s="325" t="s">
        <v>1255</v>
      </c>
      <c r="D2" s="325"/>
      <c r="E2" s="325"/>
      <c r="F2" s="325"/>
      <c r="G2" s="325"/>
      <c r="H2" s="325"/>
    </row>
    <row r="3" spans="1:13">
      <c r="C3" s="325"/>
      <c r="D3" s="325"/>
      <c r="E3" s="325"/>
      <c r="F3" s="325"/>
      <c r="G3" s="325"/>
      <c r="H3" s="325"/>
    </row>
    <row r="4" spans="1:13">
      <c r="C4" s="326" t="s">
        <v>1256</v>
      </c>
      <c r="D4" s="326"/>
      <c r="E4" s="326"/>
      <c r="F4" s="326"/>
      <c r="G4" s="326"/>
      <c r="H4" s="326"/>
    </row>
    <row r="5" spans="1:13">
      <c r="C5" s="326"/>
      <c r="D5" s="326"/>
      <c r="E5" s="326"/>
      <c r="F5" s="326"/>
      <c r="G5" s="326"/>
      <c r="H5" s="326"/>
    </row>
    <row r="7" spans="1:13">
      <c r="A7" s="333" t="s">
        <v>957</v>
      </c>
      <c r="B7" s="334"/>
      <c r="C7" s="335"/>
      <c r="D7" s="336" t="s">
        <v>958</v>
      </c>
      <c r="E7" s="336"/>
      <c r="F7" s="336"/>
      <c r="G7" s="336"/>
      <c r="H7" s="336"/>
      <c r="I7" s="336"/>
      <c r="J7" s="336"/>
      <c r="K7" s="336"/>
      <c r="L7" s="336"/>
      <c r="M7" s="108" t="s">
        <v>1084</v>
      </c>
    </row>
    <row r="8" spans="1:13">
      <c r="A8" s="337" t="s">
        <v>1</v>
      </c>
      <c r="B8" s="337"/>
      <c r="C8" s="337" t="s">
        <v>1229</v>
      </c>
      <c r="D8" s="337"/>
      <c r="E8" s="337"/>
      <c r="F8" s="337"/>
      <c r="G8" s="337"/>
      <c r="H8" s="337"/>
      <c r="I8" s="337"/>
      <c r="J8" s="109" t="s">
        <v>1246</v>
      </c>
      <c r="K8" s="109" t="s">
        <v>1247</v>
      </c>
      <c r="L8" s="109" t="s">
        <v>1248</v>
      </c>
      <c r="M8" s="109" t="s">
        <v>1249</v>
      </c>
    </row>
    <row r="9" spans="1:13" ht="28.9" customHeight="1">
      <c r="A9" s="332" t="s">
        <v>1283</v>
      </c>
      <c r="B9" s="332"/>
      <c r="C9" s="331" t="s">
        <v>1250</v>
      </c>
      <c r="D9" s="331"/>
      <c r="E9" s="331"/>
      <c r="F9" s="331"/>
      <c r="G9" s="331"/>
      <c r="H9" s="331"/>
      <c r="I9" s="331"/>
      <c r="J9" s="110" t="s">
        <v>1246</v>
      </c>
      <c r="K9" s="111">
        <v>4</v>
      </c>
      <c r="L9" s="112">
        <v>50.27</v>
      </c>
      <c r="M9" s="112">
        <f>K9*L9</f>
        <v>201.08</v>
      </c>
    </row>
    <row r="10" spans="1:13" ht="28.9" customHeight="1">
      <c r="A10" s="332" t="s">
        <v>1284</v>
      </c>
      <c r="B10" s="332"/>
      <c r="C10" s="331" t="s">
        <v>1251</v>
      </c>
      <c r="D10" s="331"/>
      <c r="E10" s="331"/>
      <c r="F10" s="331"/>
      <c r="G10" s="331"/>
      <c r="H10" s="331"/>
      <c r="I10" s="331"/>
      <c r="J10" s="110" t="s">
        <v>1246</v>
      </c>
      <c r="K10" s="111">
        <v>1</v>
      </c>
      <c r="L10" s="112">
        <v>199.31</v>
      </c>
      <c r="M10" s="112">
        <f>K10*L10</f>
        <v>199.31</v>
      </c>
    </row>
    <row r="11" spans="1:13" ht="28.9" customHeight="1">
      <c r="A11" s="332" t="s">
        <v>705</v>
      </c>
      <c r="B11" s="332"/>
      <c r="C11" s="331" t="s">
        <v>1252</v>
      </c>
      <c r="D11" s="331"/>
      <c r="E11" s="331"/>
      <c r="F11" s="331"/>
      <c r="G11" s="331"/>
      <c r="H11" s="331"/>
      <c r="I11" s="331"/>
      <c r="J11" s="110" t="s">
        <v>1246</v>
      </c>
      <c r="K11" s="112">
        <v>1</v>
      </c>
      <c r="L11" s="112">
        <v>55</v>
      </c>
      <c r="M11" s="112">
        <f>K11*L11</f>
        <v>55</v>
      </c>
    </row>
    <row r="12" spans="1:13" ht="28.9" customHeight="1">
      <c r="A12" s="330" t="s">
        <v>1253</v>
      </c>
      <c r="B12" s="330"/>
      <c r="C12" s="331" t="s">
        <v>1254</v>
      </c>
      <c r="D12" s="331"/>
      <c r="E12" s="331"/>
      <c r="F12" s="331"/>
      <c r="G12" s="331"/>
      <c r="H12" s="331"/>
      <c r="I12" s="331"/>
      <c r="J12" s="110" t="s">
        <v>1246</v>
      </c>
      <c r="K12" s="112">
        <v>4</v>
      </c>
      <c r="L12" s="112">
        <v>20.12</v>
      </c>
      <c r="M12" s="112">
        <f>K12*L12</f>
        <v>80.48</v>
      </c>
    </row>
    <row r="13" spans="1:13">
      <c r="A13" s="113"/>
      <c r="B13" s="113"/>
      <c r="C13" s="113"/>
      <c r="D13" s="113"/>
      <c r="E13" s="113"/>
      <c r="F13" s="113"/>
      <c r="G13" s="113"/>
      <c r="H13" s="113"/>
      <c r="I13" s="113"/>
      <c r="J13" s="113"/>
      <c r="K13" s="113"/>
      <c r="L13" s="114" t="s">
        <v>1243</v>
      </c>
      <c r="M13" s="115">
        <f>SUM(M9:M12)</f>
        <v>535.87</v>
      </c>
    </row>
  </sheetData>
  <mergeCells count="14">
    <mergeCell ref="C2:H3"/>
    <mergeCell ref="C4:H5"/>
    <mergeCell ref="A7:C7"/>
    <mergeCell ref="D7:L7"/>
    <mergeCell ref="A8:B8"/>
    <mergeCell ref="C8:I8"/>
    <mergeCell ref="A12:B12"/>
    <mergeCell ref="C12:I12"/>
    <mergeCell ref="A9:B9"/>
    <mergeCell ref="C9:I9"/>
    <mergeCell ref="A10:B10"/>
    <mergeCell ref="C10:I10"/>
    <mergeCell ref="A11:B11"/>
    <mergeCell ref="C11:I11"/>
  </mergeCells>
  <pageMargins left="0.511811024" right="0.511811024" top="0.78740157499999996" bottom="0.78740157499999996" header="0.31496062000000002" footer="0.3149606200000000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Planilha Deson + M Cálculo</vt:lpstr>
      <vt:lpstr>Planilha Onerada+ M Cálculo</vt:lpstr>
      <vt:lpstr>CFF Desonerado</vt:lpstr>
      <vt:lpstr>BDI DESON</vt:lpstr>
      <vt:lpstr>BDI ONERADO</vt:lpstr>
      <vt:lpstr>COMP Portas Madeira</vt:lpstr>
      <vt:lpstr>COMP Ferragem Especial</vt:lpstr>
      <vt:lpstr>'CFF Desonerado'!Area_de_impressao</vt:lpstr>
      <vt:lpstr>'Planilha Deson + M Cálculo'!Area_de_impressao</vt:lpstr>
      <vt:lpstr>'Planilha Onerada+ M Cálculo'!Area_de_impressao</vt:lpstr>
      <vt:lpstr>'CFF Desonerado'!Titulos_de_impressao</vt:lpstr>
      <vt:lpstr>'Planilha Deson + M Cálculo'!Titulos_de_impressao</vt:lpstr>
      <vt:lpstr>'Planilha Onerada+ M Cálculo'!Titulos_de_impressao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Construção da Camara Municipal</dc:title>
  <dc:creator>windows 10</dc:creator>
  <cp:lastModifiedBy>Usuário</cp:lastModifiedBy>
  <cp:lastPrinted>2024-09-16T11:38:48Z</cp:lastPrinted>
  <dcterms:created xsi:type="dcterms:W3CDTF">2023-06-20T08:03:38Z</dcterms:created>
  <dcterms:modified xsi:type="dcterms:W3CDTF">2024-10-02T11:49:52Z</dcterms:modified>
</cp:coreProperties>
</file>